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240" yWindow="360" windowWidth="28500" windowHeight="11760"/>
  </bookViews>
  <sheets>
    <sheet name="Total by Group" sheetId="1" r:id="rId1"/>
    <sheet name="Total by Sub-Group" sheetId="2" r:id="rId2"/>
    <sheet name="Utilisation" sheetId="3" r:id="rId3"/>
  </sheets>
  <definedNames>
    <definedName name="F1atotalcost">Utilisation!$F$3</definedName>
    <definedName name="F1btotalcost">Utilisation!$F$10</definedName>
    <definedName name="F1ctotalcost">Utilisation!$F$55</definedName>
    <definedName name="F2btotalcost">Utilisation!$F$127</definedName>
    <definedName name="g10totalcost">Utilisation!$F$625</definedName>
    <definedName name="g10Utilisation">Utilisation!$E$625</definedName>
    <definedName name="g11totalcost">Utilisation!$F$643</definedName>
    <definedName name="g11utilisation">Utilisation!$E$643</definedName>
    <definedName name="G1atotalcost">Utilisation!$F$3</definedName>
    <definedName name="G1autilisation">Utilisation!$E$3</definedName>
    <definedName name="G1btotalcost">Utilisation!$F$10</definedName>
    <definedName name="G1butilisation">Utilisation!$E$10</definedName>
    <definedName name="g1ctotalcost">Utilisation!$F$55</definedName>
    <definedName name="G1cutilisation">Utilisation!$E$55</definedName>
    <definedName name="G1utilisation">Utilisation!$E$3</definedName>
    <definedName name="G2atotalcost">Utilisation!$F$84</definedName>
    <definedName name="G2autilisation">Utilisation!$E$84</definedName>
    <definedName name="g2btotalcost">Utilisation!$F$127</definedName>
    <definedName name="g2butilisation">Utilisation!$E$127</definedName>
    <definedName name="G2Totalcost">Utilisation!$F$83</definedName>
    <definedName name="G2utilisation">Utilisation!$E$83</definedName>
    <definedName name="g3atotalcost">Utilisation!$F$160</definedName>
    <definedName name="g3autilisation">Utilisation!$E$160</definedName>
    <definedName name="g3btotalcost">Utilisation!$F$184</definedName>
    <definedName name="g3butilisation">Utilisation!$E$184</definedName>
    <definedName name="G3totalcost">Utilisation!$F$159</definedName>
    <definedName name="G3utilisation">Utilisation!$E$159</definedName>
    <definedName name="g4atotalcost">Utilisation!$F$208</definedName>
    <definedName name="G4autilisation">Utilisation!$E$208</definedName>
    <definedName name="G4btotalcost">Utilisation!$F$229</definedName>
    <definedName name="G4butilisation">Utilisation!$E$229</definedName>
    <definedName name="G4ctotalcost">Utilisation!$F$242</definedName>
    <definedName name="G4cutilisation">Utilisation!$E$242</definedName>
    <definedName name="G4dtotalcost">Utilisation!$F$268</definedName>
    <definedName name="G4dutilisation">Utilisation!$E$268</definedName>
    <definedName name="G4ftotalcost">Utilisation!$F$285</definedName>
    <definedName name="G4futilisation">Utilisation!$E$285</definedName>
    <definedName name="G4TotalCost">Utilisation!$F$207</definedName>
    <definedName name="G4Utilisation">Utilisation!$E$207</definedName>
    <definedName name="G5atotalcost">Utilisation!$F$296</definedName>
    <definedName name="G5autilisation">Utilisation!$E$296</definedName>
    <definedName name="G5btotalcost">Utilisation!$F$319</definedName>
    <definedName name="G5butilisation">Utilisation!$E$319</definedName>
    <definedName name="G5Totalcost">Utilisation!$F$295</definedName>
    <definedName name="G5Utililsation">Utilisation!$E$295</definedName>
    <definedName name="G6atotalcost">Utilisation!$F$335</definedName>
    <definedName name="G6autilisation">Utilisation!$E$335</definedName>
    <definedName name="G6bTotalcost">Utilisation!$F$360</definedName>
    <definedName name="G6butilisation">Utilisation!$E$360</definedName>
    <definedName name="G6Totalcost">Utilisation!$F$334</definedName>
    <definedName name="G6Utilisation">Utilisation!$E$334</definedName>
    <definedName name="G7atotalcost">Utilisation!$F$373</definedName>
    <definedName name="G7autilisation">Utilisation!$E$373</definedName>
    <definedName name="G7btotalcost">Utilisation!$F$390</definedName>
    <definedName name="G7butilisation">Utilisation!$E$390</definedName>
    <definedName name="G7Totalcost">Utilisation!$F$372</definedName>
    <definedName name="G7Utilisation">Utilisation!$E$372</definedName>
    <definedName name="g8atotalcost">Utilisation!$F$394</definedName>
    <definedName name="G8autilisation">Utilisation!$E$394</definedName>
    <definedName name="g8btotalcost">Utilisation!$F$398</definedName>
    <definedName name="g8butilisation">Utilisation!$E$398</definedName>
    <definedName name="g8ctotalcost">Utilisation!$F$414</definedName>
    <definedName name="g8cutilisation">Utilisation!$E$414</definedName>
    <definedName name="g8dtotalcost">Utilisation!$F$423</definedName>
    <definedName name="g8dutilisation">Utilisation!$E$423</definedName>
    <definedName name="G8Totalcost">Utilisation!$F$393</definedName>
    <definedName name="G8Utilisation">Utilisation!$E$393</definedName>
    <definedName name="g9atotalcost">Utilisation!$F$428</definedName>
    <definedName name="g9autilisation">Utilisation!$E$428</definedName>
    <definedName name="g9btotalcost">Utilisation!$F$449</definedName>
    <definedName name="G9butilisation">Utilisation!$E$449</definedName>
    <definedName name="g9ctotalcost">Utilisation!$F$460</definedName>
    <definedName name="g9cutilisation">Utilisation!$E$460</definedName>
    <definedName name="g9dtotalcost">Utilisation!$F$465</definedName>
    <definedName name="g9dutilisation">Utilisation!$E$465</definedName>
    <definedName name="g9etotalcost">Utilisation!$F$489</definedName>
    <definedName name="g9eutilisation">Utilisation!$E$489</definedName>
    <definedName name="g9ftotalcost">Utilisation!$F$493</definedName>
    <definedName name="g9futilisation">Utilisation!$E$493</definedName>
    <definedName name="g9gtotalcost">Utilisation!$F$504</definedName>
    <definedName name="g9gutilisation">Utilisation!$E$504</definedName>
    <definedName name="g9htotalcost">Utilisation!$F$518</definedName>
    <definedName name="g9hutilisation">Utilisation!#REF!</definedName>
    <definedName name="g9hutlisation">Utilisation!$E$518</definedName>
    <definedName name="g9itotalcost">Utilisation!$F$535</definedName>
    <definedName name="g9iutilisation">Utilisation!$E$535</definedName>
    <definedName name="g9jtotalcost">Utilisation!$F$546</definedName>
    <definedName name="g9jutilisation">Utilisation!$E$546</definedName>
    <definedName name="g9ktotalcost">Utilisation!$F$564</definedName>
    <definedName name="g9kutilisation">Utilisation!$E$564</definedName>
    <definedName name="g9ltotalcost">Utilisation!$F$584</definedName>
    <definedName name="g9lutilisation">Utilisation!$E$584</definedName>
    <definedName name="g9mtotalcost">Utilisation!$F$616</definedName>
    <definedName name="g9mutilisation">Utilisation!$E$616</definedName>
    <definedName name="G9Totalcost">Utilisation!$F$427</definedName>
    <definedName name="G9Utilisation">Utilisation!$E$427</definedName>
    <definedName name="_xlnm.Print_Area" localSheetId="0">'Total by Group'!$A$3:$C$18</definedName>
    <definedName name="_xlnm.Print_Area" localSheetId="1">'Total by Sub-Group'!$A$2:$D$50</definedName>
    <definedName name="_xlnm.Print_Area" localSheetId="2">Utilisation!$C$1:$F$665</definedName>
  </definedNames>
  <calcPr calcId="145621"/>
</workbook>
</file>

<file path=xl/calcChain.xml><?xml version="1.0" encoding="utf-8"?>
<calcChain xmlns="http://schemas.openxmlformats.org/spreadsheetml/2006/main">
  <c r="C18" i="1" l="1"/>
  <c r="C17" i="1"/>
  <c r="C16" i="1"/>
  <c r="E295" i="3"/>
  <c r="E296" i="3"/>
  <c r="F3" i="3" l="1"/>
  <c r="B15" i="1" l="1"/>
  <c r="F208" i="3"/>
  <c r="E208" i="3"/>
  <c r="F335" i="3"/>
  <c r="E335" i="3"/>
  <c r="F360" i="3"/>
  <c r="E334" i="3"/>
  <c r="F334" i="3"/>
  <c r="E360" i="3"/>
  <c r="E319" i="3"/>
  <c r="E268" i="3"/>
  <c r="E285" i="3" l="1"/>
  <c r="E242" i="3"/>
  <c r="E546" i="3" l="1"/>
  <c r="F518" i="3" l="1"/>
  <c r="F546" i="3"/>
  <c r="F465" i="3"/>
  <c r="E465" i="3"/>
  <c r="E584" i="3"/>
  <c r="F394" i="3"/>
  <c r="A390" i="3"/>
  <c r="B390" i="3"/>
  <c r="E390" i="3"/>
  <c r="F390" i="3"/>
  <c r="E373" i="3"/>
  <c r="F373" i="3"/>
  <c r="E84" i="3"/>
  <c r="F372" i="3" l="1"/>
  <c r="E372" i="3"/>
  <c r="F84" i="3"/>
  <c r="E127" i="3"/>
  <c r="E55" i="3"/>
  <c r="F55" i="3"/>
  <c r="A10" i="3"/>
  <c r="A55" i="3"/>
  <c r="A127" i="3"/>
  <c r="A184" i="3"/>
  <c r="A229" i="3"/>
  <c r="A242" i="3"/>
  <c r="A268" i="3"/>
  <c r="A285" i="3"/>
  <c r="A319" i="3"/>
  <c r="A360" i="3"/>
  <c r="A398" i="3"/>
  <c r="A414" i="3"/>
  <c r="A423" i="3"/>
  <c r="A449" i="3"/>
  <c r="A460" i="3"/>
  <c r="A465" i="3"/>
  <c r="A489" i="3"/>
  <c r="A493" i="3"/>
  <c r="A504" i="3"/>
  <c r="A535" i="3"/>
  <c r="A546" i="3"/>
  <c r="A562" i="3"/>
  <c r="A614" i="3"/>
  <c r="F643" i="3"/>
  <c r="F642" i="3" s="1"/>
  <c r="E643" i="3"/>
  <c r="E642" i="3" s="1"/>
  <c r="F242" i="3"/>
  <c r="F229" i="3"/>
  <c r="E229" i="3"/>
  <c r="C643" i="3"/>
  <c r="C642" i="3"/>
  <c r="F625" i="3"/>
  <c r="F624" i="3" s="1"/>
  <c r="E625" i="3"/>
  <c r="E624" i="3" s="1"/>
  <c r="C625" i="3"/>
  <c r="C624" i="3"/>
  <c r="F616" i="3"/>
  <c r="E616" i="3"/>
  <c r="C616" i="3"/>
  <c r="F584" i="3"/>
  <c r="C584" i="3"/>
  <c r="F564" i="3"/>
  <c r="E564" i="3"/>
  <c r="C564" i="3"/>
  <c r="C546" i="3"/>
  <c r="F535" i="3"/>
  <c r="E535" i="3"/>
  <c r="C535" i="3"/>
  <c r="E518" i="3"/>
  <c r="C518" i="3"/>
  <c r="F504" i="3"/>
  <c r="E504" i="3"/>
  <c r="C504" i="3"/>
  <c r="F493" i="3"/>
  <c r="E493" i="3"/>
  <c r="C493" i="3"/>
  <c r="F489" i="3"/>
  <c r="E489" i="3"/>
  <c r="C489" i="3"/>
  <c r="C465" i="3"/>
  <c r="F460" i="3"/>
  <c r="E460" i="3"/>
  <c r="C460" i="3"/>
  <c r="F449" i="3"/>
  <c r="E449" i="3"/>
  <c r="C449" i="3"/>
  <c r="F428" i="3"/>
  <c r="E428" i="3"/>
  <c r="C428" i="3"/>
  <c r="C427" i="3"/>
  <c r="F423" i="3"/>
  <c r="E423" i="3"/>
  <c r="C423" i="3"/>
  <c r="F414" i="3"/>
  <c r="E414" i="3"/>
  <c r="C414" i="3"/>
  <c r="F398" i="3"/>
  <c r="E398" i="3"/>
  <c r="C398" i="3"/>
  <c r="E394" i="3"/>
  <c r="C394" i="3"/>
  <c r="C393" i="3"/>
  <c r="C373" i="3"/>
  <c r="C372" i="3"/>
  <c r="C360" i="3"/>
  <c r="C335" i="3"/>
  <c r="C334" i="3"/>
  <c r="F319" i="3"/>
  <c r="C319" i="3"/>
  <c r="F296" i="3"/>
  <c r="C296" i="3"/>
  <c r="F285" i="3"/>
  <c r="C285" i="3"/>
  <c r="F268" i="3"/>
  <c r="C268" i="3"/>
  <c r="C242" i="3"/>
  <c r="C229" i="3"/>
  <c r="C208" i="3"/>
  <c r="F184" i="3"/>
  <c r="E184" i="3"/>
  <c r="C184" i="3"/>
  <c r="F160" i="3"/>
  <c r="E160" i="3"/>
  <c r="C160" i="3"/>
  <c r="C159" i="3"/>
  <c r="F127" i="3"/>
  <c r="C127" i="3"/>
  <c r="C84" i="3"/>
  <c r="C83" i="3"/>
  <c r="C55" i="3"/>
  <c r="C10" i="3"/>
  <c r="E3" i="3"/>
  <c r="C3" i="3"/>
  <c r="C2" i="3"/>
  <c r="E427" i="3" l="1"/>
  <c r="F427" i="3"/>
  <c r="F393" i="3"/>
  <c r="E393" i="3"/>
  <c r="F159" i="3"/>
  <c r="E207" i="3"/>
  <c r="F295" i="3"/>
  <c r="F207" i="3"/>
  <c r="E159" i="3"/>
  <c r="E83" i="3"/>
  <c r="F83" i="3"/>
  <c r="F10" i="3"/>
  <c r="E10" i="3"/>
  <c r="E2" i="3" l="1"/>
  <c r="F2" i="3"/>
</calcChain>
</file>

<file path=xl/sharedStrings.xml><?xml version="1.0" encoding="utf-8"?>
<sst xmlns="http://schemas.openxmlformats.org/spreadsheetml/2006/main" count="2493" uniqueCount="959">
  <si>
    <t>Main Group</t>
  </si>
  <si>
    <t>Total Quantity</t>
  </si>
  <si>
    <t>Total Cost</t>
  </si>
  <si>
    <t>Total (all Groups)</t>
  </si>
  <si>
    <t>Admin Fee @2.75%</t>
  </si>
  <si>
    <t>GST on Admin@10%</t>
  </si>
  <si>
    <t>Total (including Admin Fee and GST)</t>
  </si>
  <si>
    <t>-</t>
  </si>
  <si>
    <t>Group 11 - Fistula</t>
  </si>
  <si>
    <t xml:space="preserve">Group 10 - Paediatric </t>
  </si>
  <si>
    <t xml:space="preserve">Group 09 - Accessories </t>
  </si>
  <si>
    <t xml:space="preserve">Group 08 - Alternative Systems </t>
  </si>
  <si>
    <t xml:space="preserve">Group 07 - Two-Piece Urostomy </t>
  </si>
  <si>
    <t xml:space="preserve">Group 06 - Two-piece Drainable </t>
  </si>
  <si>
    <t xml:space="preserve">Group 05 - Two-Piece Closed </t>
  </si>
  <si>
    <t xml:space="preserve">Group 04 - Two-Piece Baseplate </t>
  </si>
  <si>
    <t xml:space="preserve">Group 03 - One-Piece Urostomy </t>
  </si>
  <si>
    <t xml:space="preserve">Group 02 - One-Piece Drainable </t>
  </si>
  <si>
    <t xml:space="preserve">Group 01 - One-Piece Closed </t>
  </si>
  <si>
    <t>(a) Stoma Caps</t>
  </si>
  <si>
    <t>(b) Flat Baseplate</t>
  </si>
  <si>
    <t>(c) Convex Baseplate</t>
  </si>
  <si>
    <t>Group 02 - One-Piece Drainable</t>
  </si>
  <si>
    <t>(a) Flat Baseplate</t>
  </si>
  <si>
    <t>(b) Convex Baseplate</t>
  </si>
  <si>
    <t>Group 03 - One-Piece Urostomy</t>
  </si>
  <si>
    <t>Group 04 - Two-Piece Baseplate</t>
  </si>
  <si>
    <t>(a) Mechanical Coupling - Flat</t>
  </si>
  <si>
    <t>(b) Mechanical Coupling - Extended Wear</t>
  </si>
  <si>
    <t>(c) Mechanical Coupling - Convex</t>
  </si>
  <si>
    <t>(d) Adhesive Coupling - Flat</t>
  </si>
  <si>
    <t>(f) Adhesive Coupling - Convex</t>
  </si>
  <si>
    <t>Group 05 - Two-Piece Closed</t>
  </si>
  <si>
    <t>(a) Mechanical Coupling</t>
  </si>
  <si>
    <t>(b) Adhesive Coupling</t>
  </si>
  <si>
    <t>Group 06 - Two-piece Drainable</t>
  </si>
  <si>
    <t>Group 07 - Two-Piece Urostomy</t>
  </si>
  <si>
    <t>Group 08 - Alternative Systems</t>
  </si>
  <si>
    <t>(a) Plug Systems</t>
  </si>
  <si>
    <t>(b) Irrigation</t>
  </si>
  <si>
    <t>(c) Catheters</t>
  </si>
  <si>
    <t>(d) Rubber Appliances</t>
  </si>
  <si>
    <t>Group 09 - Accessories</t>
  </si>
  <si>
    <t>(a) Adhesive Barrier</t>
  </si>
  <si>
    <t>(b) Belts</t>
  </si>
  <si>
    <t>(c) Clamps &amp; Clips</t>
  </si>
  <si>
    <t>(d) Cleansers &amp; Solvents</t>
  </si>
  <si>
    <t>(e) Convexity Inserts</t>
  </si>
  <si>
    <t>(f) Creams &amp; Ointments</t>
  </si>
  <si>
    <t>(g) Deodorants</t>
  </si>
  <si>
    <t>(h) Hernia Support Belts &amp; Garments</t>
  </si>
  <si>
    <t>(i) Night Drainage</t>
  </si>
  <si>
    <t>(j) Powders &amp; Pastes</t>
  </si>
  <si>
    <t>(k) Protective Films</t>
  </si>
  <si>
    <t>(l) Seals</t>
  </si>
  <si>
    <t>(m) Miscellaneous</t>
  </si>
  <si>
    <t>Group 10 - Paediatric</t>
  </si>
  <si>
    <t>(a) All</t>
  </si>
  <si>
    <t>Subgroup</t>
  </si>
  <si>
    <t>Group 1 - One-Piece Closed</t>
  </si>
  <si>
    <t>Group 01 - One-Piece Closed</t>
  </si>
  <si>
    <t>03582M</t>
  </si>
  <si>
    <t>Hollister Compact</t>
  </si>
  <si>
    <t>03791M</t>
  </si>
  <si>
    <t>Omnigon Biotrol Petite</t>
  </si>
  <si>
    <t>03807J</t>
  </si>
  <si>
    <t>Coloplast Alterna</t>
  </si>
  <si>
    <t>03849N</t>
  </si>
  <si>
    <t>Hollister Micro</t>
  </si>
  <si>
    <t>03871R</t>
  </si>
  <si>
    <t>Dansac Nova</t>
  </si>
  <si>
    <t>80092J</t>
  </si>
  <si>
    <t>Omnigon Welland Aurum</t>
  </si>
  <si>
    <t>03500F</t>
  </si>
  <si>
    <t>Hollister ModermaFlex QuietWear</t>
  </si>
  <si>
    <t>03524L</t>
  </si>
  <si>
    <t>Coloplast Alterna Comfort</t>
  </si>
  <si>
    <t>03546P</t>
  </si>
  <si>
    <t>03605R</t>
  </si>
  <si>
    <t>03606T</t>
  </si>
  <si>
    <t>03615G</t>
  </si>
  <si>
    <t>Coloplast Alterna Original</t>
  </si>
  <si>
    <t>03620M</t>
  </si>
  <si>
    <t>03689E</t>
  </si>
  <si>
    <t>ConvaTec Active Life</t>
  </si>
  <si>
    <t>03714L</t>
  </si>
  <si>
    <t>Hollister Karaya 5</t>
  </si>
  <si>
    <t>03801C</t>
  </si>
  <si>
    <t>Dansac Nova 1</t>
  </si>
  <si>
    <t>03802D</t>
  </si>
  <si>
    <t>03803E</t>
  </si>
  <si>
    <t>03805G</t>
  </si>
  <si>
    <t>ConvaTec Esteem</t>
  </si>
  <si>
    <t>03806H</t>
  </si>
  <si>
    <t>03933B</t>
  </si>
  <si>
    <t>Hollister Moderma Flex</t>
  </si>
  <si>
    <t>03934C</t>
  </si>
  <si>
    <t>03991C</t>
  </si>
  <si>
    <t>Coloplast Sensura</t>
  </si>
  <si>
    <t>05672M</t>
  </si>
  <si>
    <t>Dansac NovaLife</t>
  </si>
  <si>
    <t>05677T</t>
  </si>
  <si>
    <t>ConvaTec Esteem+</t>
  </si>
  <si>
    <t>05692N</t>
  </si>
  <si>
    <t>Omnigon Eakin Pelican</t>
  </si>
  <si>
    <t>05695R</t>
  </si>
  <si>
    <t>05696T</t>
  </si>
  <si>
    <t>05697W</t>
  </si>
  <si>
    <t>Coloplast SenSura Mio</t>
  </si>
  <si>
    <t>09781T</t>
  </si>
  <si>
    <t>Omnigon Welland Flair Active</t>
  </si>
  <si>
    <t>09783X</t>
  </si>
  <si>
    <t>Ainscorp Salts Confidence Natural</t>
  </si>
  <si>
    <t>09830J</t>
  </si>
  <si>
    <t>Coloplast SenSura</t>
  </si>
  <si>
    <t>09833M</t>
  </si>
  <si>
    <t>09860Y</t>
  </si>
  <si>
    <t>Ainscorp Salts Confidence Comfort</t>
  </si>
  <si>
    <t>09891N</t>
  </si>
  <si>
    <t>09917Y</t>
  </si>
  <si>
    <t>09926K</t>
  </si>
  <si>
    <t>Omnigon Flexima</t>
  </si>
  <si>
    <t>09959E</t>
  </si>
  <si>
    <t>09968P</t>
  </si>
  <si>
    <t>Omnigon Welland Flair Xtra</t>
  </si>
  <si>
    <t>09990T</t>
  </si>
  <si>
    <t>80003Q</t>
  </si>
  <si>
    <t>80019M</t>
  </si>
  <si>
    <t>Omnigon Flair</t>
  </si>
  <si>
    <t>80021P</t>
  </si>
  <si>
    <t>80027Y</t>
  </si>
  <si>
    <t>80064X</t>
  </si>
  <si>
    <t>Hollister Moderma Flex Flat Closed Pouch with Viewing Option</t>
  </si>
  <si>
    <t>80093K</t>
  </si>
  <si>
    <t>80104B</t>
  </si>
  <si>
    <t>Hollister Moderma Flex CeraPlus Closed Flat</t>
  </si>
  <si>
    <t>80105C</t>
  </si>
  <si>
    <t>Ainscorp Salts Confidence Natural Advance</t>
  </si>
  <si>
    <t>03529R</t>
  </si>
  <si>
    <t>03579J</t>
  </si>
  <si>
    <t>Hollister ModermaFlex Soft Convex</t>
  </si>
  <si>
    <t>03595F</t>
  </si>
  <si>
    <t>03930W</t>
  </si>
  <si>
    <t>Dansac NovaLife 1 Piece Closed Convex</t>
  </si>
  <si>
    <t>03945P</t>
  </si>
  <si>
    <t>Omnigon Welland Flair Active Convex Closed</t>
  </si>
  <si>
    <t>03948T</t>
  </si>
  <si>
    <t>Omnigon Welland Flair Active Curvex Closed</t>
  </si>
  <si>
    <t>03952B</t>
  </si>
  <si>
    <t>Omnigon BBraun Flexima Convex Closed</t>
  </si>
  <si>
    <t>03987W</t>
  </si>
  <si>
    <t>Ainscorp Salts</t>
  </si>
  <si>
    <t>05693P</t>
  </si>
  <si>
    <t>05694Q</t>
  </si>
  <si>
    <t>09851L</t>
  </si>
  <si>
    <t>09861B</t>
  </si>
  <si>
    <t>Ainscorp Salts Confidence</t>
  </si>
  <si>
    <t>09943H</t>
  </si>
  <si>
    <t>09945K</t>
  </si>
  <si>
    <t>80001N</t>
  </si>
  <si>
    <t>80017K</t>
  </si>
  <si>
    <t>Dansac  NovaLife 1 Closed Convex with EasiView</t>
  </si>
  <si>
    <t>80037L</t>
  </si>
  <si>
    <t>Coloplast SenSura Mio - 1 Piece Soft Convexity Closed</t>
  </si>
  <si>
    <t>80038M</t>
  </si>
  <si>
    <t>Coloplast SenSura Mio - 1 Piece Deep Convexity Closed</t>
  </si>
  <si>
    <t>80045X</t>
  </si>
  <si>
    <t>Coloplast SenSura Mio - 1 Piece Shallow Convexity Closed</t>
  </si>
  <si>
    <t>80063W</t>
  </si>
  <si>
    <t>Hollister Moderma Flex Convex Maxi Closed Pouch</t>
  </si>
  <si>
    <t>80065Y</t>
  </si>
  <si>
    <t>Hollister Moderma Soft Convex Closed Midi Pouch</t>
  </si>
  <si>
    <t>80106D</t>
  </si>
  <si>
    <t>ConvaTec Esteem+ Flex Convex Closed</t>
  </si>
  <si>
    <t>80107E</t>
  </si>
  <si>
    <t>Hollister Moderma Flex CeraPlus Closed Convex</t>
  </si>
  <si>
    <t>80145E</t>
  </si>
  <si>
    <t>OmnigonWelland Aurum Convex</t>
  </si>
  <si>
    <t>03618K</t>
  </si>
  <si>
    <t>03621N</t>
  </si>
  <si>
    <t>03636J</t>
  </si>
  <si>
    <t>ConvaTec Stomadress</t>
  </si>
  <si>
    <t>03657L</t>
  </si>
  <si>
    <t>03688D</t>
  </si>
  <si>
    <t>03699Q</t>
  </si>
  <si>
    <t>03732K</t>
  </si>
  <si>
    <t>03761Y</t>
  </si>
  <si>
    <t>03762B</t>
  </si>
  <si>
    <t>Hollister Karaya</t>
  </si>
  <si>
    <t>03852R</t>
  </si>
  <si>
    <t>03864J</t>
  </si>
  <si>
    <t>03873W</t>
  </si>
  <si>
    <t>Dansac Nova 1 Fold Up</t>
  </si>
  <si>
    <t>03931X</t>
  </si>
  <si>
    <t>Dansac NovaLife 1 Piece Open Flat</t>
  </si>
  <si>
    <t>03954D</t>
  </si>
  <si>
    <t>03998K</t>
  </si>
  <si>
    <t>05676R</t>
  </si>
  <si>
    <t>Hollister ModermaFlex</t>
  </si>
  <si>
    <t>05678W</t>
  </si>
  <si>
    <t>05687H</t>
  </si>
  <si>
    <t>05698X</t>
  </si>
  <si>
    <t>09772H</t>
  </si>
  <si>
    <t>09780R</t>
  </si>
  <si>
    <t>09788E</t>
  </si>
  <si>
    <t>Hollister Moderma Flex Flexwear</t>
  </si>
  <si>
    <t>09829H</t>
  </si>
  <si>
    <t>Coloplast SenSura EasiClose</t>
  </si>
  <si>
    <t>09862C</t>
  </si>
  <si>
    <t>09863D</t>
  </si>
  <si>
    <t>09893Q</t>
  </si>
  <si>
    <t>Omnigon Pelican</t>
  </si>
  <si>
    <t>09911P</t>
  </si>
  <si>
    <t>09912Q</t>
  </si>
  <si>
    <t>09914T</t>
  </si>
  <si>
    <t>Omnigon Almarys Flexima</t>
  </si>
  <si>
    <t>09947M</t>
  </si>
  <si>
    <t>09951R</t>
  </si>
  <si>
    <t>ConvaTec Esteem InvisiClose</t>
  </si>
  <si>
    <t>09996D</t>
  </si>
  <si>
    <t>80004R</t>
  </si>
  <si>
    <t>80022Q</t>
  </si>
  <si>
    <t>80047B</t>
  </si>
  <si>
    <t>Dansac NovaLife 1 Open Flat GX+ Clear Midi</t>
  </si>
  <si>
    <t>80067C</t>
  </si>
  <si>
    <t>Hollister Moderma Flex Flat Drainable</t>
  </si>
  <si>
    <t>80069E</t>
  </si>
  <si>
    <t>Dansac NovaLife 1 Open Flat GX+ with EasiView and Clear (Maxi)</t>
  </si>
  <si>
    <t>80094L</t>
  </si>
  <si>
    <t>80108F</t>
  </si>
  <si>
    <t>80109G</t>
  </si>
  <si>
    <t>Hollister Moderma Flex CeraPlus Drainable Flat</t>
  </si>
  <si>
    <t>03596G</t>
  </si>
  <si>
    <t>03622P</t>
  </si>
  <si>
    <t>Hollister FirstChoice</t>
  </si>
  <si>
    <t>03932Y</t>
  </si>
  <si>
    <t>Dansac NovaLife 1 Piece Open Convex</t>
  </si>
  <si>
    <t>03946Q</t>
  </si>
  <si>
    <t>Omnigon Welland Flair Active Convex Drainable</t>
  </si>
  <si>
    <t>03949W</t>
  </si>
  <si>
    <t>Omnigon Welland Flair Active Curvex Drainable</t>
  </si>
  <si>
    <t>03988X</t>
  </si>
  <si>
    <t>03993E</t>
  </si>
  <si>
    <t>05675Q</t>
  </si>
  <si>
    <t>05699Y</t>
  </si>
  <si>
    <t>09779Q</t>
  </si>
  <si>
    <t>09850K</t>
  </si>
  <si>
    <t>09885G</t>
  </si>
  <si>
    <t>09894R</t>
  </si>
  <si>
    <t>09920D</t>
  </si>
  <si>
    <t>09944J</t>
  </si>
  <si>
    <t>09948N</t>
  </si>
  <si>
    <t>09961G</t>
  </si>
  <si>
    <t>80000M</t>
  </si>
  <si>
    <t>80039N</t>
  </si>
  <si>
    <t>Coloplast SenSura Mio - 1 Piece Shallow Convexity Drainable</t>
  </si>
  <si>
    <t>80040P</t>
  </si>
  <si>
    <t>Coloplast SenSura Mio - 1 Piece Deep Convexity Drainable</t>
  </si>
  <si>
    <t>80041Q</t>
  </si>
  <si>
    <t>Coloplast SenSura Mio - 1 Piece Soft Convexity Drainable</t>
  </si>
  <si>
    <t>80048C</t>
  </si>
  <si>
    <t>Dansac NovaLife 1 Open Convex GX+ Clear Maxi</t>
  </si>
  <si>
    <t>80066B</t>
  </si>
  <si>
    <t>Hollister Moderma Flex Drainable Pouch</t>
  </si>
  <si>
    <t>80110H</t>
  </si>
  <si>
    <t>Hollister Moderma Flex Soft Convex Drainable with Viewing Option</t>
  </si>
  <si>
    <t>80111J</t>
  </si>
  <si>
    <t>Hollister Moderma Flex CeraPlus Convex Drainable</t>
  </si>
  <si>
    <t>80112K</t>
  </si>
  <si>
    <t>Hollister Moderma Flex CeraPlus Soft Convex Drainable</t>
  </si>
  <si>
    <t>80113L</t>
  </si>
  <si>
    <t>ConvaTec Esteem+ Flex Convex Drainable</t>
  </si>
  <si>
    <t>80148H</t>
  </si>
  <si>
    <t>Omnigon Welland Aurum Convex</t>
  </si>
  <si>
    <t>03593D</t>
  </si>
  <si>
    <t>Coloplast Alterna Post-Op</t>
  </si>
  <si>
    <t>03616H</t>
  </si>
  <si>
    <t>03624R</t>
  </si>
  <si>
    <t>03658M</t>
  </si>
  <si>
    <t>03661Q</t>
  </si>
  <si>
    <t>03935D</t>
  </si>
  <si>
    <t>03936E</t>
  </si>
  <si>
    <t>03937F</t>
  </si>
  <si>
    <t>03999L</t>
  </si>
  <si>
    <t>05688J</t>
  </si>
  <si>
    <t>09757M</t>
  </si>
  <si>
    <t>Ainscorp Salts Confidence Gold</t>
  </si>
  <si>
    <t>09758N</t>
  </si>
  <si>
    <t>09784Y</t>
  </si>
  <si>
    <t>09801W</t>
  </si>
  <si>
    <t>09802X</t>
  </si>
  <si>
    <t>09824C</t>
  </si>
  <si>
    <t>Omnigon Flexima Uro Silk</t>
  </si>
  <si>
    <t>09849J</t>
  </si>
  <si>
    <t>Coloplast Drainage Bag</t>
  </si>
  <si>
    <t>09895T</t>
  </si>
  <si>
    <t>09997E</t>
  </si>
  <si>
    <t>80095M</t>
  </si>
  <si>
    <t>80114M</t>
  </si>
  <si>
    <t>80116P</t>
  </si>
  <si>
    <t>80117Q</t>
  </si>
  <si>
    <t>Hollister Moderma Flex Urostomy Flat Pre-Cuts (Upgraded Design)</t>
  </si>
  <si>
    <t>03592C</t>
  </si>
  <si>
    <t>03597H</t>
  </si>
  <si>
    <t>03623Q</t>
  </si>
  <si>
    <t>03628Y</t>
  </si>
  <si>
    <t>03837Y</t>
  </si>
  <si>
    <t>03947R</t>
  </si>
  <si>
    <t>Omnigon Welland Flair Active Convex Urostomy</t>
  </si>
  <si>
    <t>03950X</t>
  </si>
  <si>
    <t>Omnigon Welland Flair Active Curvex Urostomy</t>
  </si>
  <si>
    <t>09777N</t>
  </si>
  <si>
    <t>09803Y</t>
  </si>
  <si>
    <t>09826E</t>
  </si>
  <si>
    <t>09898Y</t>
  </si>
  <si>
    <t>09918B</t>
  </si>
  <si>
    <t>09942G</t>
  </si>
  <si>
    <t>09998F</t>
  </si>
  <si>
    <t>80043T</t>
  </si>
  <si>
    <t>Coloplast SenSura Mio - 1 Piece Soft Convexity Urostomy</t>
  </si>
  <si>
    <t>80044W</t>
  </si>
  <si>
    <t>Coloplast SenSura Mio - 1 Piece Deep Convexity Urostomy</t>
  </si>
  <si>
    <t>80046Y</t>
  </si>
  <si>
    <t>Coloplast SenSura Mio - 1 Piece Shallow Convexity Urostomy</t>
  </si>
  <si>
    <t>80118R</t>
  </si>
  <si>
    <t>ConvaTec Esteem+ Flex Convex Urostomy</t>
  </si>
  <si>
    <t>80119T</t>
  </si>
  <si>
    <t>Hollister Moderma Flex Convex Urostomy (Upgraded Design)</t>
  </si>
  <si>
    <t>03601M</t>
  </si>
  <si>
    <t>Coloplast Alterna Wearlife</t>
  </si>
  <si>
    <t>03644T</t>
  </si>
  <si>
    <t>Hollister Tandem</t>
  </si>
  <si>
    <t>03752L</t>
  </si>
  <si>
    <t>ConvaTec Sur-Fit Plus</t>
  </si>
  <si>
    <t>03763C</t>
  </si>
  <si>
    <t>03777T</t>
  </si>
  <si>
    <t>ConvaTec Sur-Fit Autolock</t>
  </si>
  <si>
    <t>03779X</t>
  </si>
  <si>
    <t>03815T</t>
  </si>
  <si>
    <t>Omnigon Welland Flair 2 Urostomy</t>
  </si>
  <si>
    <t>03865K</t>
  </si>
  <si>
    <t>Dansac Nova 2</t>
  </si>
  <si>
    <t>05671L</t>
  </si>
  <si>
    <t>05679X</t>
  </si>
  <si>
    <t>ConvaTec Sur-Fit Natura</t>
  </si>
  <si>
    <t>05680Y</t>
  </si>
  <si>
    <t>09874Q</t>
  </si>
  <si>
    <t>Coloplast SenSura Click</t>
  </si>
  <si>
    <t>09877W</t>
  </si>
  <si>
    <t>80011D</t>
  </si>
  <si>
    <t>80025W</t>
  </si>
  <si>
    <t>ConvaTec Natura Accordion Flange</t>
  </si>
  <si>
    <t>80088E</t>
  </si>
  <si>
    <t>Omnigon Welland Aurum 2</t>
  </si>
  <si>
    <t>80091H</t>
  </si>
  <si>
    <t>Omnigon Flexima 3S</t>
  </si>
  <si>
    <t>03643R</t>
  </si>
  <si>
    <t>03680Q</t>
  </si>
  <si>
    <t>03938G</t>
  </si>
  <si>
    <t>Coloplast Alterna Extra</t>
  </si>
  <si>
    <t>03956F</t>
  </si>
  <si>
    <t>Hollister FormaFlex Skin Barrier</t>
  </si>
  <si>
    <t>09901D</t>
  </si>
  <si>
    <t>Hollister New Image Flexwear</t>
  </si>
  <si>
    <t>09903F</t>
  </si>
  <si>
    <t>09928M</t>
  </si>
  <si>
    <t>Omnigon Almarys Twin Plus</t>
  </si>
  <si>
    <t>80049D</t>
  </si>
  <si>
    <t>Dansac NovaLife 2 Flat GX+ Wafer</t>
  </si>
  <si>
    <t>80062T</t>
  </si>
  <si>
    <t>Hollister New Image CeraPlus Flat Barrier</t>
  </si>
  <si>
    <t>03559H</t>
  </si>
  <si>
    <t>03594E</t>
  </si>
  <si>
    <t>03626W</t>
  </si>
  <si>
    <t>03630C</t>
  </si>
  <si>
    <t>03866L</t>
  </si>
  <si>
    <t>03867M</t>
  </si>
  <si>
    <t>03939H</t>
  </si>
  <si>
    <t>03941K</t>
  </si>
  <si>
    <t>Dansac NovaLife 2 Convex Wafer</t>
  </si>
  <si>
    <t>05681B</t>
  </si>
  <si>
    <t>05682C</t>
  </si>
  <si>
    <t>09889L</t>
  </si>
  <si>
    <t>09902E</t>
  </si>
  <si>
    <t>Hollister New Image</t>
  </si>
  <si>
    <t>09929N</t>
  </si>
  <si>
    <t>09941F</t>
  </si>
  <si>
    <t>09986N</t>
  </si>
  <si>
    <t>80035J</t>
  </si>
  <si>
    <t>Coloplast SenSura Mio 2 Piece with Shallow Convexity</t>
  </si>
  <si>
    <t>80036K</t>
  </si>
  <si>
    <t>Coloplast SenSura Mio 2 Piece with Deep Convexity</t>
  </si>
  <si>
    <t>80050E</t>
  </si>
  <si>
    <t>Dansac NovaLife2 Convex GX+Wafer</t>
  </si>
  <si>
    <t>80061R</t>
  </si>
  <si>
    <t>Hollister New Image CeraPlus Convex Barrier</t>
  </si>
  <si>
    <t>80068D</t>
  </si>
  <si>
    <t>Hollister New Image Convex Skin Barrier with Tape</t>
  </si>
  <si>
    <t>80078P</t>
  </si>
  <si>
    <t>03877C</t>
  </si>
  <si>
    <t>ConvaTec Esteem Synergy</t>
  </si>
  <si>
    <t>05689K</t>
  </si>
  <si>
    <t>Ainscorp Salts Harmony Duo</t>
  </si>
  <si>
    <t>05690L</t>
  </si>
  <si>
    <t>09769E</t>
  </si>
  <si>
    <t>09771G</t>
  </si>
  <si>
    <t>09786C</t>
  </si>
  <si>
    <t>09789F</t>
  </si>
  <si>
    <t>Coloplast SenSura Flex</t>
  </si>
  <si>
    <t>09806D</t>
  </si>
  <si>
    <t>Omnigon Flexima Key</t>
  </si>
  <si>
    <t>09871M</t>
  </si>
  <si>
    <t>09908L</t>
  </si>
  <si>
    <t>09936Y</t>
  </si>
  <si>
    <t>Coloplast Easiflex Alterna</t>
  </si>
  <si>
    <t>09937B</t>
  </si>
  <si>
    <t>Coloplast Easiflex Alterna Extra</t>
  </si>
  <si>
    <t>09957C</t>
  </si>
  <si>
    <t>09994B</t>
  </si>
  <si>
    <t>Omnigon Flair 2</t>
  </si>
  <si>
    <t>80010C</t>
  </si>
  <si>
    <t>03984Q</t>
  </si>
  <si>
    <t>09819T</t>
  </si>
  <si>
    <t>09827F</t>
  </si>
  <si>
    <t>09832L</t>
  </si>
  <si>
    <t>09890M</t>
  </si>
  <si>
    <t>09899B</t>
  </si>
  <si>
    <t>09922F</t>
  </si>
  <si>
    <t>09925J</t>
  </si>
  <si>
    <t>80042R</t>
  </si>
  <si>
    <t>80057M</t>
  </si>
  <si>
    <t>Convatec Natura Accordion Cut-to-Fit</t>
  </si>
  <si>
    <t>80087D</t>
  </si>
  <si>
    <t>Omnigon Welland Aurum 2 Urostomy</t>
  </si>
  <si>
    <t>80121X</t>
  </si>
  <si>
    <t>Hollister New Image CeraPlus Flat CTF No Tape</t>
  </si>
  <si>
    <t>80085B</t>
  </si>
  <si>
    <t>80086C</t>
  </si>
  <si>
    <t>80122Y</t>
  </si>
  <si>
    <t>Hollister New Image CeraPlus Covnex Barrier No Tape</t>
  </si>
  <si>
    <t>03611C</t>
  </si>
  <si>
    <t>03645W</t>
  </si>
  <si>
    <t>03649C</t>
  </si>
  <si>
    <t>03753M</t>
  </si>
  <si>
    <t>03758T</t>
  </si>
  <si>
    <t>03780Y</t>
  </si>
  <si>
    <t>03808K</t>
  </si>
  <si>
    <t>03813Q</t>
  </si>
  <si>
    <t>03868N</t>
  </si>
  <si>
    <t>05683D</t>
  </si>
  <si>
    <t>ConvaTec Natura+</t>
  </si>
  <si>
    <t>09800T</t>
  </si>
  <si>
    <t>09875R</t>
  </si>
  <si>
    <t>09927L</t>
  </si>
  <si>
    <t>09946L</t>
  </si>
  <si>
    <t>09960F</t>
  </si>
  <si>
    <t>09992X</t>
  </si>
  <si>
    <t>80014G</t>
  </si>
  <si>
    <t>80082W</t>
  </si>
  <si>
    <t>80083X</t>
  </si>
  <si>
    <t>80097P</t>
  </si>
  <si>
    <t>03906N</t>
  </si>
  <si>
    <t>03967T</t>
  </si>
  <si>
    <t>03970Y</t>
  </si>
  <si>
    <t>03971B</t>
  </si>
  <si>
    <t>05684E</t>
  </si>
  <si>
    <t>ConvaTec Esteem Synergy+</t>
  </si>
  <si>
    <t>09768D</t>
  </si>
  <si>
    <t>09791H</t>
  </si>
  <si>
    <t>09808F</t>
  </si>
  <si>
    <t>09873P</t>
  </si>
  <si>
    <t>09935X</t>
  </si>
  <si>
    <t>09956B</t>
  </si>
  <si>
    <t>09995C</t>
  </si>
  <si>
    <t>80015H</t>
  </si>
  <si>
    <t>80100T</t>
  </si>
  <si>
    <t>Group 06 - Two-Piece Drainable</t>
  </si>
  <si>
    <t>03610B</t>
  </si>
  <si>
    <t>03646X</t>
  </si>
  <si>
    <t>03759W</t>
  </si>
  <si>
    <t>03764D</t>
  </si>
  <si>
    <t>03781B</t>
  </si>
  <si>
    <t>03853T</t>
  </si>
  <si>
    <t>03860E</t>
  </si>
  <si>
    <t>03869P</t>
  </si>
  <si>
    <t>03874X</t>
  </si>
  <si>
    <t>Dansac Nova 2 Fold Up</t>
  </si>
  <si>
    <t>03942L</t>
  </si>
  <si>
    <t>Dansac NovaLife 2 Piece Open</t>
  </si>
  <si>
    <t>05685F</t>
  </si>
  <si>
    <t>09852M</t>
  </si>
  <si>
    <t>Dansac Nova 2 FoldUp</t>
  </si>
  <si>
    <t>09876T</t>
  </si>
  <si>
    <t>Coloplast SenSura Click EasiClose</t>
  </si>
  <si>
    <t>09910N</t>
  </si>
  <si>
    <t>09913R</t>
  </si>
  <si>
    <t>Omnigon Almarys Twin</t>
  </si>
  <si>
    <t>09949P</t>
  </si>
  <si>
    <t>09987P</t>
  </si>
  <si>
    <t>ConvaTec Sur-Fit Plus InvisiClose</t>
  </si>
  <si>
    <t>09991W</t>
  </si>
  <si>
    <t>80026X</t>
  </si>
  <si>
    <t>80081T</t>
  </si>
  <si>
    <t>80084Y</t>
  </si>
  <si>
    <t>05686G</t>
  </si>
  <si>
    <t>09766B</t>
  </si>
  <si>
    <t>09790G</t>
  </si>
  <si>
    <t>Coloplast SenSura Flex EasiClose</t>
  </si>
  <si>
    <t>09797P</t>
  </si>
  <si>
    <t>09807E</t>
  </si>
  <si>
    <t>09872N</t>
  </si>
  <si>
    <t>09921E</t>
  </si>
  <si>
    <t>ConvaTec Esteem Synergy Invisiclose</t>
  </si>
  <si>
    <t>09938C</t>
  </si>
  <si>
    <t>09993Y</t>
  </si>
  <si>
    <t>80012E</t>
  </si>
  <si>
    <t>03648B</t>
  </si>
  <si>
    <t>03726D</t>
  </si>
  <si>
    <t>03727E</t>
  </si>
  <si>
    <t>03728F</t>
  </si>
  <si>
    <t>03747F</t>
  </si>
  <si>
    <t>03756Q</t>
  </si>
  <si>
    <t>03814R</t>
  </si>
  <si>
    <t>Omnigon Flair 2 Urostomy</t>
  </si>
  <si>
    <t>03835W</t>
  </si>
  <si>
    <t>03940J</t>
  </si>
  <si>
    <t>09919C</t>
  </si>
  <si>
    <t>09952T</t>
  </si>
  <si>
    <t>80018L</t>
  </si>
  <si>
    <t>80077N</t>
  </si>
  <si>
    <t>80080R</t>
  </si>
  <si>
    <t>80013F</t>
  </si>
  <si>
    <t>80024T</t>
  </si>
  <si>
    <t>ConvaTec Natura+ Urostomy Pouch</t>
  </si>
  <si>
    <t>03943M</t>
  </si>
  <si>
    <t>Omnigon Flexima Key Urostomy</t>
  </si>
  <si>
    <t>03641P</t>
  </si>
  <si>
    <t>Coloplast Conseal</t>
  </si>
  <si>
    <t>09845E</t>
  </si>
  <si>
    <t>AMSL Medicina Ace Stopper</t>
  </si>
  <si>
    <t>80101W</t>
  </si>
  <si>
    <t>New Medical Aquaflush ACE Stoma Stopper</t>
  </si>
  <si>
    <t>03809L</t>
  </si>
  <si>
    <t>Coloplast Alterna Irrigation Set</t>
  </si>
  <si>
    <t>03824G</t>
  </si>
  <si>
    <t>Coloplast Alterna Sleeve</t>
  </si>
  <si>
    <t>03825H</t>
  </si>
  <si>
    <t>Coloplast Alterna Pressure Plate</t>
  </si>
  <si>
    <t>03895B</t>
  </si>
  <si>
    <t>Coloplast Adhesive Sleeve</t>
  </si>
  <si>
    <t>03911W</t>
  </si>
  <si>
    <t>Coloplast Colotip</t>
  </si>
  <si>
    <t>03912X</t>
  </si>
  <si>
    <t>Coloplast Alterna Irrigation</t>
  </si>
  <si>
    <t>03914B</t>
  </si>
  <si>
    <t>Dansac IrrigationCone</t>
  </si>
  <si>
    <t>03916D</t>
  </si>
  <si>
    <t>Dansac IrrigationSleeves</t>
  </si>
  <si>
    <t>03968W</t>
  </si>
  <si>
    <t>Dansac Complete Irrigation Set</t>
  </si>
  <si>
    <t>03974E</t>
  </si>
  <si>
    <t>Hollister Stoma Cone</t>
  </si>
  <si>
    <t>03975F</t>
  </si>
  <si>
    <t>Hollister Clear Sleeve</t>
  </si>
  <si>
    <t>03976G</t>
  </si>
  <si>
    <t>Hollister Hollister</t>
  </si>
  <si>
    <t>09804B</t>
  </si>
  <si>
    <t>Dansac WaterBag</t>
  </si>
  <si>
    <t>09848H</t>
  </si>
  <si>
    <t>AMSL Medicina</t>
  </si>
  <si>
    <t>80052G</t>
  </si>
  <si>
    <t>Dansac Connecting Tube with Regulation Clamp</t>
  </si>
  <si>
    <t>03671F</t>
  </si>
  <si>
    <t>Unomedical Nelaton</t>
  </si>
  <si>
    <t>09755K</t>
  </si>
  <si>
    <t>Hollister Apogee Intermittent</t>
  </si>
  <si>
    <t>09756L</t>
  </si>
  <si>
    <t>09822Y</t>
  </si>
  <si>
    <t>Wellspect HealthCare Ileostomy/Koch</t>
  </si>
  <si>
    <t>09867H</t>
  </si>
  <si>
    <t>Coloplast Self-cath</t>
  </si>
  <si>
    <t>09869K</t>
  </si>
  <si>
    <t>Coloplast Self-cath - Paediatric</t>
  </si>
  <si>
    <t>09870L</t>
  </si>
  <si>
    <t>Coloplast Self-cath - Female</t>
  </si>
  <si>
    <t>09962H</t>
  </si>
  <si>
    <t>Unomedical Tieman Tip</t>
  </si>
  <si>
    <t>03861F</t>
  </si>
  <si>
    <t>Denyer Birkbeck Day Pouch</t>
  </si>
  <si>
    <t>03909R</t>
  </si>
  <si>
    <t>Denyer Brown rubber</t>
  </si>
  <si>
    <t>03508P</t>
  </si>
  <si>
    <t>Coloplast Brava Protective Sheet</t>
  </si>
  <si>
    <t>03509Q</t>
  </si>
  <si>
    <t>Coloplast Protective Sheet Dispenser</t>
  </si>
  <si>
    <t>03530T</t>
  </si>
  <si>
    <t>Hollister Hollihesive</t>
  </si>
  <si>
    <t>03532X</t>
  </si>
  <si>
    <t>ConvaTec Skin Barrier</t>
  </si>
  <si>
    <t>03558G</t>
  </si>
  <si>
    <t>Hollister Flextend</t>
  </si>
  <si>
    <t>03580K</t>
  </si>
  <si>
    <t>03581L</t>
  </si>
  <si>
    <t>03897D</t>
  </si>
  <si>
    <t>Coloplast Brava Elastic Tape</t>
  </si>
  <si>
    <t>03944N</t>
  </si>
  <si>
    <t>03955E</t>
  </si>
  <si>
    <t>Omnigon Welland Hydroframe Mini</t>
  </si>
  <si>
    <t>03957G</t>
  </si>
  <si>
    <t>Ainscorp Salts SecuPlast</t>
  </si>
  <si>
    <t>05691M</t>
  </si>
  <si>
    <t>Ainscorp Salts SecuPlast Hydro Aloe</t>
  </si>
  <si>
    <t>09853N</t>
  </si>
  <si>
    <t>Ainscorp Salts Secu Plast Hydro</t>
  </si>
  <si>
    <t>09966M</t>
  </si>
  <si>
    <t>Omnigon Welland Hydroframe</t>
  </si>
  <si>
    <t>80054J</t>
  </si>
  <si>
    <t>Amplify Health Trio Silex Silicone Flange Extenders</t>
  </si>
  <si>
    <t>80075L</t>
  </si>
  <si>
    <t>Omnigon Welland HydroFrame with Manuka Honey</t>
  </si>
  <si>
    <t>80076M</t>
  </si>
  <si>
    <t>Omnigon Welland HydroFrame Mini with Manuka Honey</t>
  </si>
  <si>
    <t>80138T</t>
  </si>
  <si>
    <t>Dansac X-tra Strips</t>
  </si>
  <si>
    <t>80141Y</t>
  </si>
  <si>
    <t>Hollister Adapt Barrier Extenders</t>
  </si>
  <si>
    <t>80147G</t>
  </si>
  <si>
    <t>Omnigon Welland Ultraframe</t>
  </si>
  <si>
    <t>03792N</t>
  </si>
  <si>
    <t>ConvaTec Belt</t>
  </si>
  <si>
    <t>03816W</t>
  </si>
  <si>
    <t>Omnigon Bbraun Stomacare Belt</t>
  </si>
  <si>
    <t>03887N</t>
  </si>
  <si>
    <t>Hollister Adapt</t>
  </si>
  <si>
    <t>03890R</t>
  </si>
  <si>
    <t>Dansac Beige Ostomy Belt</t>
  </si>
  <si>
    <t>03898E</t>
  </si>
  <si>
    <t>Coloplast Brava Belt</t>
  </si>
  <si>
    <t>09760Q</t>
  </si>
  <si>
    <t>Ainscorp Salts Adjustable Ostomy Belt</t>
  </si>
  <si>
    <t>09834N</t>
  </si>
  <si>
    <t>Omnigon Flair Belt Pack</t>
  </si>
  <si>
    <t>09900C</t>
  </si>
  <si>
    <t>Omnigon Adjustable Belt</t>
  </si>
  <si>
    <t>03651E</t>
  </si>
  <si>
    <t>Hollister Clamps</t>
  </si>
  <si>
    <t>03760X</t>
  </si>
  <si>
    <t>ConvaTec Clips</t>
  </si>
  <si>
    <t>03810M</t>
  </si>
  <si>
    <t>Coloplast Alterna Slimline</t>
  </si>
  <si>
    <t>03859D</t>
  </si>
  <si>
    <t>Dansac Nova Drainable Clamp</t>
  </si>
  <si>
    <t>03520G</t>
  </si>
  <si>
    <t>Coloplast Comfeel</t>
  </si>
  <si>
    <t>03522J</t>
  </si>
  <si>
    <t>ConvaTec ConvaCare</t>
  </si>
  <si>
    <t>03542K</t>
  </si>
  <si>
    <t>Smith &amp; Nephew Remove</t>
  </si>
  <si>
    <t>03554C</t>
  </si>
  <si>
    <t>Hollister Universal</t>
  </si>
  <si>
    <t>03555D</t>
  </si>
  <si>
    <t>Hollister Cleanser</t>
  </si>
  <si>
    <t>03568T</t>
  </si>
  <si>
    <t>Dansac Skin Lotion Wipes</t>
  </si>
  <si>
    <t>03716N</t>
  </si>
  <si>
    <t>Dansac Skin Lotion</t>
  </si>
  <si>
    <t>03767G</t>
  </si>
  <si>
    <t>Omnigon Welland Adhesive Remover Spray</t>
  </si>
  <si>
    <t>03775Q</t>
  </si>
  <si>
    <t>03786G</t>
  </si>
  <si>
    <t>Omnigon Eakin Release Wipes</t>
  </si>
  <si>
    <t>03902J</t>
  </si>
  <si>
    <t>Coloplast Brava No Sting Adhesive Remover Spray</t>
  </si>
  <si>
    <t>03903K</t>
  </si>
  <si>
    <t>Coloplast Brava No Sting Adhesive Remover Wipes</t>
  </si>
  <si>
    <t>09854P</t>
  </si>
  <si>
    <t>Ainscorp Salts Wipe Away</t>
  </si>
  <si>
    <t>09864E</t>
  </si>
  <si>
    <t>09882D</t>
  </si>
  <si>
    <t>Omnigon Welland</t>
  </si>
  <si>
    <t>09981H</t>
  </si>
  <si>
    <t>09983K</t>
  </si>
  <si>
    <t>Smith &amp; Nephew SECURA</t>
  </si>
  <si>
    <t>80005T</t>
  </si>
  <si>
    <t>ConvaTec Niltac</t>
  </si>
  <si>
    <t>80006W</t>
  </si>
  <si>
    <t>80051F</t>
  </si>
  <si>
    <t>Dansac EasiSpray Adhesive Remover</t>
  </si>
  <si>
    <t>80059P</t>
  </si>
  <si>
    <t>Hollister Adapt Medical Adhesive Remover Spray</t>
  </si>
  <si>
    <t>80071G</t>
  </si>
  <si>
    <t>Omnigon Eakin Release Spray</t>
  </si>
  <si>
    <t>80125D</t>
  </si>
  <si>
    <t>Coloplast Brava Skin Cleanser Wipes (Pack of 15 wipes)</t>
  </si>
  <si>
    <t>03669D</t>
  </si>
  <si>
    <t>03526N</t>
  </si>
  <si>
    <t>Smith &amp; Nephew Uni Derm</t>
  </si>
  <si>
    <t>03528Q</t>
  </si>
  <si>
    <t>03557F</t>
  </si>
  <si>
    <t>Hollister Skin Conditioning Cream</t>
  </si>
  <si>
    <t>03787H</t>
  </si>
  <si>
    <t>ConvaTec Orabase</t>
  </si>
  <si>
    <t>03829M</t>
  </si>
  <si>
    <t>Dansac Ostomy</t>
  </si>
  <si>
    <t>03979K</t>
  </si>
  <si>
    <t>Nice Pak Sudocrem</t>
  </si>
  <si>
    <t>09858W</t>
  </si>
  <si>
    <t>03M Cavilon Durable</t>
  </si>
  <si>
    <t>09907K</t>
  </si>
  <si>
    <t>Calmoseptine  Oint 20g</t>
  </si>
  <si>
    <t>09933T</t>
  </si>
  <si>
    <t>Calmoseptine  Oint 75g</t>
  </si>
  <si>
    <t>09934W</t>
  </si>
  <si>
    <t>Coloplast Conveen Critic</t>
  </si>
  <si>
    <t>03514Y</t>
  </si>
  <si>
    <t>Smith &amp; Nephew Banish</t>
  </si>
  <si>
    <t>03516C</t>
  </si>
  <si>
    <t>Wooltec Wooltec</t>
  </si>
  <si>
    <t>03517D</t>
  </si>
  <si>
    <t>Hos-Toma No Smell</t>
  </si>
  <si>
    <t>03518E</t>
  </si>
  <si>
    <t>Dansac Windless</t>
  </si>
  <si>
    <t>03798X</t>
  </si>
  <si>
    <t>Dansac Nodor"S"</t>
  </si>
  <si>
    <t>03811N</t>
  </si>
  <si>
    <t>Hos-Toma No-Gas</t>
  </si>
  <si>
    <t>03872T</t>
  </si>
  <si>
    <t>Hollister M9 Drop</t>
  </si>
  <si>
    <t>09823B</t>
  </si>
  <si>
    <t>Hos-Toma Lube</t>
  </si>
  <si>
    <t>09855Q</t>
  </si>
  <si>
    <t>Ainscorp Salts No-Roma</t>
  </si>
  <si>
    <t>09954X</t>
  </si>
  <si>
    <t>09988Q</t>
  </si>
  <si>
    <t>80016J</t>
  </si>
  <si>
    <t>Coloplast Brava</t>
  </si>
  <si>
    <t>80029C</t>
  </si>
  <si>
    <t>03858C</t>
  </si>
  <si>
    <t>Omnigon Stoma Support Belt</t>
  </si>
  <si>
    <t>03982N</t>
  </si>
  <si>
    <t>Statina Healthcare</t>
  </si>
  <si>
    <t>03983P</t>
  </si>
  <si>
    <t>09752G</t>
  </si>
  <si>
    <t>Omnigon Support Briefs for Her</t>
  </si>
  <si>
    <t>09753H</t>
  </si>
  <si>
    <t>Omnigon Kool-Knit</t>
  </si>
  <si>
    <t>09785B</t>
  </si>
  <si>
    <t>Omnigon Mens Support Boxers</t>
  </si>
  <si>
    <t>09794L</t>
  </si>
  <si>
    <t>Omnigon Diamond Plus</t>
  </si>
  <si>
    <t>09795M</t>
  </si>
  <si>
    <t>09796N</t>
  </si>
  <si>
    <t>09835P</t>
  </si>
  <si>
    <t>Omnigon Support Pants for Him</t>
  </si>
  <si>
    <t>09856R</t>
  </si>
  <si>
    <t>Ainscorp Salts Simplicity</t>
  </si>
  <si>
    <t>09883E</t>
  </si>
  <si>
    <t>Omnigon Total Control</t>
  </si>
  <si>
    <t>09958D</t>
  </si>
  <si>
    <t>Statina Healthcare Corsinel</t>
  </si>
  <si>
    <t>09980G</t>
  </si>
  <si>
    <t>Sutherland Medical Abdominal Binder</t>
  </si>
  <si>
    <t>03652F</t>
  </si>
  <si>
    <t>Unomedical Night Drainage Bag</t>
  </si>
  <si>
    <t>03653G</t>
  </si>
  <si>
    <t>03674J</t>
  </si>
  <si>
    <t>Coloplast S3 Extended Term</t>
  </si>
  <si>
    <t>03800B</t>
  </si>
  <si>
    <t>Unomedical A4 Drainage Bag</t>
  </si>
  <si>
    <t>03863H</t>
  </si>
  <si>
    <t>Coloplast Simpla S4</t>
  </si>
  <si>
    <t>03888P</t>
  </si>
  <si>
    <t>Hollister T-Tap Night Drainage Collector</t>
  </si>
  <si>
    <t>03951Y</t>
  </si>
  <si>
    <t>Omnigon Bbraun Urimed Bag 2L</t>
  </si>
  <si>
    <t>09761R</t>
  </si>
  <si>
    <t>Ainscorp Salts Night Drainage Bag</t>
  </si>
  <si>
    <t>09878X</t>
  </si>
  <si>
    <t>Hollister Night Drainage Collector</t>
  </si>
  <si>
    <t>80073J</t>
  </si>
  <si>
    <t>Omnigon Welland Night Drainage Bag with Easiflo</t>
  </si>
  <si>
    <t>03503J</t>
  </si>
  <si>
    <t>ConvaTec Paste</t>
  </si>
  <si>
    <t>03511T</t>
  </si>
  <si>
    <t>ConvaTec Powder</t>
  </si>
  <si>
    <t>03534B</t>
  </si>
  <si>
    <t>Coloplast Paste Tube</t>
  </si>
  <si>
    <t>03535C</t>
  </si>
  <si>
    <t>Hollister Karaya Paste</t>
  </si>
  <si>
    <t>03552Y</t>
  </si>
  <si>
    <t>Dansac Soft Paste</t>
  </si>
  <si>
    <t>03556E</t>
  </si>
  <si>
    <t>Hollister Premium Powder</t>
  </si>
  <si>
    <t>03571Y</t>
  </si>
  <si>
    <t>Coloplast Brava Strip Paste</t>
  </si>
  <si>
    <t>03959J</t>
  </si>
  <si>
    <t>Ainscorp Salts SecuPaste</t>
  </si>
  <si>
    <t>03978J</t>
  </si>
  <si>
    <t>04000M</t>
  </si>
  <si>
    <t>Omnigon Eakin</t>
  </si>
  <si>
    <t>09762T</t>
  </si>
  <si>
    <t>Ainscorp Salts Stoma Paste</t>
  </si>
  <si>
    <t>09906J</t>
  </si>
  <si>
    <t>Hollister Adapt Paste</t>
  </si>
  <si>
    <t>80028B</t>
  </si>
  <si>
    <t>80056L</t>
  </si>
  <si>
    <t>Amplify Health Trio Silken Silicone Stoma Gel</t>
  </si>
  <si>
    <t>80070F</t>
  </si>
  <si>
    <t>Omnigon Welland Stoma Powder</t>
  </si>
  <si>
    <t>03502H</t>
  </si>
  <si>
    <t>03504K</t>
  </si>
  <si>
    <t>Smith &amp; Nephew Skin Prep Aerosol</t>
  </si>
  <si>
    <t>03506M</t>
  </si>
  <si>
    <t>Smith &amp; Nephew Skin Prep</t>
  </si>
  <si>
    <t>03544M</t>
  </si>
  <si>
    <t>03M No Sting</t>
  </si>
  <si>
    <t>03553B</t>
  </si>
  <si>
    <t>Hollister Skin Gel</t>
  </si>
  <si>
    <t>03908Q</t>
  </si>
  <si>
    <t>Coloplast Brava No Sting Skin Barrier Wipes</t>
  </si>
  <si>
    <t>03925N</t>
  </si>
  <si>
    <t>Coloplast Brava No Sting Skin Barrier Spray</t>
  </si>
  <si>
    <t>09775L</t>
  </si>
  <si>
    <t>03M Cavilon</t>
  </si>
  <si>
    <t>09798Q</t>
  </si>
  <si>
    <t>Smith &amp; Nephew SECURA No-Sting Barrier Film</t>
  </si>
  <si>
    <t>09799R</t>
  </si>
  <si>
    <t>Smith &amp; Nephew No-Sting Skin Prep Spray</t>
  </si>
  <si>
    <t>09859X</t>
  </si>
  <si>
    <t>Ainscorp Salts Peri-Prep Sensitive</t>
  </si>
  <si>
    <t>09970R</t>
  </si>
  <si>
    <t>Omnigon WBF Barrier Film</t>
  </si>
  <si>
    <t>80007X</t>
  </si>
  <si>
    <t>ConvaTec Silesse</t>
  </si>
  <si>
    <t>80009B</t>
  </si>
  <si>
    <t>80023R</t>
  </si>
  <si>
    <t>80031E</t>
  </si>
  <si>
    <t>ConvaTec Silesse Barrier Spray - 28ml</t>
  </si>
  <si>
    <t>80072H</t>
  </si>
  <si>
    <t>Omnigon Eakin Protect Spray</t>
  </si>
  <si>
    <t>80089F</t>
  </si>
  <si>
    <t>Omnigon Eakin Protect Wipes</t>
  </si>
  <si>
    <t>03539G</t>
  </si>
  <si>
    <t>Dansac GX-TRA</t>
  </si>
  <si>
    <t>03567R</t>
  </si>
  <si>
    <t>03672G</t>
  </si>
  <si>
    <t>Omnigon Cohesive Seal</t>
  </si>
  <si>
    <t>03673H</t>
  </si>
  <si>
    <t>03879E</t>
  </si>
  <si>
    <t>03882H</t>
  </si>
  <si>
    <t>Hollister Oval Convex Barrier Rings</t>
  </si>
  <si>
    <t>03905M</t>
  </si>
  <si>
    <t>Coloplast Brava Mouldable Ring</t>
  </si>
  <si>
    <t>03989Y</t>
  </si>
  <si>
    <t>09763W</t>
  </si>
  <si>
    <t>Ainscorp Salts Secuplast</t>
  </si>
  <si>
    <t>09764X</t>
  </si>
  <si>
    <t>09765Y</t>
  </si>
  <si>
    <t>09782W</t>
  </si>
  <si>
    <t>Ainscorp Salts Dermacol</t>
  </si>
  <si>
    <t>09846F</t>
  </si>
  <si>
    <t>AMSL Medicina Ace</t>
  </si>
  <si>
    <t>09904G</t>
  </si>
  <si>
    <t>09905H</t>
  </si>
  <si>
    <t>09975B</t>
  </si>
  <si>
    <t>Omnigon Cohesive Slims</t>
  </si>
  <si>
    <t>09979F</t>
  </si>
  <si>
    <t>80008Y</t>
  </si>
  <si>
    <t>ConvaTec Stomahesive</t>
  </si>
  <si>
    <t>80020N</t>
  </si>
  <si>
    <t>Omnigon Cohesive</t>
  </si>
  <si>
    <t>80053H</t>
  </si>
  <si>
    <t>Amplify Health Trio Silvex Silicone Seal</t>
  </si>
  <si>
    <t>80055K</t>
  </si>
  <si>
    <t>Sutherland Medical Trio Silvex Silicone Seal</t>
  </si>
  <si>
    <t>80060Q</t>
  </si>
  <si>
    <t>Hollister Adapt Slim Barrier Rings</t>
  </si>
  <si>
    <t>80074K</t>
  </si>
  <si>
    <t>Omnigon Welland Hyperseal Washer</t>
  </si>
  <si>
    <t>80090G</t>
  </si>
  <si>
    <t>Omnigon Welland Hyperseal Washer with Manuka Honey</t>
  </si>
  <si>
    <t>80096N</t>
  </si>
  <si>
    <t>80098Q</t>
  </si>
  <si>
    <t>80126E</t>
  </si>
  <si>
    <t>New Medical Aquaflush ACE Stoma Stopper Dressing</t>
  </si>
  <si>
    <t>80127F</t>
  </si>
  <si>
    <t>Coloplast Brava Protective Seal</t>
  </si>
  <si>
    <t>80140X</t>
  </si>
  <si>
    <t>Hollister Adapt CeraRings Flat</t>
  </si>
  <si>
    <t>03570X</t>
  </si>
  <si>
    <t>Coloplast Filtrodor</t>
  </si>
  <si>
    <t>03670E</t>
  </si>
  <si>
    <t>Coloplast Cathstrap</t>
  </si>
  <si>
    <t>03927Q</t>
  </si>
  <si>
    <t>Ebos Group Vernagel</t>
  </si>
  <si>
    <t>09754J</t>
  </si>
  <si>
    <t>Omnigon Eakin Perform</t>
  </si>
  <si>
    <t>09880B</t>
  </si>
  <si>
    <t>Hollister Silicone Adhesive Spray</t>
  </si>
  <si>
    <t>80103Y</t>
  </si>
  <si>
    <t>ConvaTec Diamonds Gelling Sachets with ActiveOne Odour Control</t>
  </si>
  <si>
    <t>03614F</t>
  </si>
  <si>
    <t>03660P</t>
  </si>
  <si>
    <t>ConvaTec Active Life Little Ones</t>
  </si>
  <si>
    <t>03667B</t>
  </si>
  <si>
    <t>03893X</t>
  </si>
  <si>
    <t>Hollister Moderma Flex Paediatric</t>
  </si>
  <si>
    <t>03960K</t>
  </si>
  <si>
    <t>03961L</t>
  </si>
  <si>
    <t>Omnigon Pelica</t>
  </si>
  <si>
    <t>03980L</t>
  </si>
  <si>
    <t>03981M</t>
  </si>
  <si>
    <t>09776M</t>
  </si>
  <si>
    <t>09792J</t>
  </si>
  <si>
    <t>Omnigon Pelican Neonatal</t>
  </si>
  <si>
    <t>09793K</t>
  </si>
  <si>
    <t>Omnigon Pelican Paediatric</t>
  </si>
  <si>
    <t>09836Q</t>
  </si>
  <si>
    <t>Hollister Pouchkins</t>
  </si>
  <si>
    <t>09837R</t>
  </si>
  <si>
    <t>09892P</t>
  </si>
  <si>
    <t>09916X</t>
  </si>
  <si>
    <t>03550W</t>
  </si>
  <si>
    <t>03734M</t>
  </si>
  <si>
    <t>Coloplast High Output Magnum Bag</t>
  </si>
  <si>
    <t>03899F</t>
  </si>
  <si>
    <t>05700B</t>
  </si>
  <si>
    <t>Coloplast High Output and Fistula Collection Bag</t>
  </si>
  <si>
    <t>09828G</t>
  </si>
  <si>
    <t>09838T</t>
  </si>
  <si>
    <t>09839W</t>
  </si>
  <si>
    <t>09840X</t>
  </si>
  <si>
    <t>09841Y</t>
  </si>
  <si>
    <t>09842B</t>
  </si>
  <si>
    <t>09843C</t>
  </si>
  <si>
    <t>09844D</t>
  </si>
  <si>
    <t>09881C</t>
  </si>
  <si>
    <t>09967N</t>
  </si>
  <si>
    <t>09973X</t>
  </si>
  <si>
    <t>09977D</t>
  </si>
  <si>
    <t>09978E</t>
  </si>
  <si>
    <t>80002P</t>
  </si>
  <si>
    <t>80030D</t>
  </si>
  <si>
    <t>Omnigon Eakin Wound Pouch</t>
  </si>
  <si>
    <t>80032F</t>
  </si>
  <si>
    <t>Ainscorp Salts Confidence Wound and Fistula Pouch</t>
  </si>
  <si>
    <t>80033G</t>
  </si>
  <si>
    <t>80079Q</t>
  </si>
  <si>
    <t>Group/SubGroup/SAS Code</t>
  </si>
  <si>
    <t xml:space="preserve">(a) Mechanical Coupling </t>
  </si>
  <si>
    <t>Product Name</t>
  </si>
  <si>
    <t>Utilisation (Quantity)</t>
  </si>
  <si>
    <t>Group 1 - One Piece Closed (continued)</t>
  </si>
  <si>
    <t>Group 02 - One-Piece Drainable (continued)</t>
  </si>
  <si>
    <t>Group 03 - One-Piece Urostomy (continued)</t>
  </si>
  <si>
    <t>Group 04 - Two-Piece Baseplate (continued)</t>
  </si>
  <si>
    <t>Group 05 - Two-Piece Closed (continued)</t>
  </si>
  <si>
    <t>Group 09 - Accessories (continued)</t>
  </si>
  <si>
    <t>Group 06 - Two-piece Drainable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</si>
</sst>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i/>
      <sz val="10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 style="medium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auto="1"/>
      </bottom>
      <diagonal/>
    </border>
    <border>
      <left style="thin">
        <color theme="0" tint="-0.14993743705557422"/>
      </left>
      <right style="medium">
        <color auto="1"/>
      </right>
      <top style="thin">
        <color theme="0" tint="-0.14993743705557422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/>
      <diagonal/>
    </border>
    <border>
      <left style="medium">
        <color auto="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/>
      <right style="medium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3" fontId="0" fillId="0" borderId="0" xfId="0" applyNumberFormat="1"/>
    <xf numFmtId="3" fontId="1" fillId="2" borderId="6" xfId="0" applyNumberFormat="1" applyFont="1" applyFill="1" applyBorder="1"/>
    <xf numFmtId="0" fontId="1" fillId="2" borderId="7" xfId="0" applyFont="1" applyFill="1" applyBorder="1"/>
    <xf numFmtId="3" fontId="0" fillId="3" borderId="3" xfId="0" applyNumberFormat="1" applyFill="1" applyBorder="1"/>
    <xf numFmtId="3" fontId="0" fillId="3" borderId="1" xfId="0" applyNumberFormat="1" applyFill="1" applyBorder="1"/>
    <xf numFmtId="3" fontId="0" fillId="3" borderId="10" xfId="0" applyNumberFormat="1" applyFill="1" applyBorder="1"/>
    <xf numFmtId="3" fontId="0" fillId="0" borderId="0" xfId="0" applyNumberFormat="1" applyBorder="1"/>
    <xf numFmtId="0" fontId="0" fillId="0" borderId="0" xfId="0" applyBorder="1"/>
    <xf numFmtId="3" fontId="1" fillId="2" borderId="13" xfId="0" applyNumberFormat="1" applyFont="1" applyFill="1" applyBorder="1"/>
    <xf numFmtId="44" fontId="1" fillId="2" borderId="14" xfId="0" applyNumberFormat="1" applyFont="1" applyFill="1" applyBorder="1"/>
    <xf numFmtId="44" fontId="1" fillId="2" borderId="16" xfId="0" applyNumberFormat="1" applyFont="1" applyFill="1" applyBorder="1"/>
    <xf numFmtId="44" fontId="1" fillId="2" borderId="20" xfId="0" applyNumberFormat="1" applyFont="1" applyFill="1" applyBorder="1"/>
    <xf numFmtId="3" fontId="1" fillId="2" borderId="1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center"/>
    </xf>
    <xf numFmtId="0" fontId="1" fillId="4" borderId="0" xfId="0" applyFont="1" applyFill="1"/>
    <xf numFmtId="0" fontId="1" fillId="2" borderId="5" xfId="0" applyFont="1" applyFill="1" applyBorder="1"/>
    <xf numFmtId="164" fontId="0" fillId="0" borderId="0" xfId="0" applyNumberFormat="1"/>
    <xf numFmtId="0" fontId="5" fillId="0" borderId="0" xfId="0" applyFont="1" applyFill="1"/>
    <xf numFmtId="3" fontId="5" fillId="0" borderId="0" xfId="0" applyNumberFormat="1" applyFont="1" applyFill="1"/>
    <xf numFmtId="3" fontId="0" fillId="2" borderId="5" xfId="0" applyNumberFormat="1" applyFont="1" applyFill="1" applyBorder="1"/>
    <xf numFmtId="0" fontId="1" fillId="4" borderId="12" xfId="0" applyFont="1" applyFill="1" applyBorder="1"/>
    <xf numFmtId="0" fontId="1" fillId="4" borderId="15" xfId="0" applyFont="1" applyFill="1" applyBorder="1"/>
    <xf numFmtId="0" fontId="1" fillId="4" borderId="21" xfId="0" applyFont="1" applyFill="1" applyBorder="1"/>
    <xf numFmtId="0" fontId="1" fillId="4" borderId="25" xfId="0" applyFont="1" applyFill="1" applyBorder="1"/>
    <xf numFmtId="0" fontId="1" fillId="4" borderId="26" xfId="0" applyFont="1" applyFill="1" applyBorder="1"/>
    <xf numFmtId="0" fontId="2" fillId="4" borderId="21" xfId="0" applyFont="1" applyFill="1" applyBorder="1"/>
    <xf numFmtId="0" fontId="4" fillId="4" borderId="25" xfId="0" applyFont="1" applyFill="1" applyBorder="1"/>
    <xf numFmtId="164" fontId="0" fillId="4" borderId="28" xfId="0" applyNumberFormat="1" applyFont="1" applyFill="1" applyBorder="1"/>
    <xf numFmtId="3" fontId="0" fillId="4" borderId="27" xfId="0" applyNumberFormat="1" applyFont="1" applyFill="1" applyBorder="1"/>
    <xf numFmtId="3" fontId="0" fillId="4" borderId="29" xfId="0" applyNumberFormat="1" applyFont="1" applyFill="1" applyBorder="1"/>
    <xf numFmtId="3" fontId="0" fillId="4" borderId="30" xfId="0" applyNumberFormat="1" applyFont="1" applyFill="1" applyBorder="1"/>
    <xf numFmtId="0" fontId="0" fillId="4" borderId="25" xfId="0" applyFont="1" applyFill="1" applyBorder="1"/>
    <xf numFmtId="3" fontId="0" fillId="4" borderId="34" xfId="0" applyNumberFormat="1" applyFont="1" applyFill="1" applyBorder="1"/>
    <xf numFmtId="164" fontId="0" fillId="4" borderId="35" xfId="0" applyNumberFormat="1" applyFont="1" applyFill="1" applyBorder="1"/>
    <xf numFmtId="0" fontId="2" fillId="4" borderId="15" xfId="0" applyFont="1" applyFill="1" applyBorder="1"/>
    <xf numFmtId="0" fontId="0" fillId="4" borderId="17" xfId="0" applyFont="1" applyFill="1" applyBorder="1"/>
    <xf numFmtId="164" fontId="0" fillId="4" borderId="38" xfId="0" applyNumberFormat="1" applyFont="1" applyFill="1" applyBorder="1"/>
    <xf numFmtId="164" fontId="0" fillId="4" borderId="39" xfId="0" applyNumberFormat="1" applyFont="1" applyFill="1" applyBorder="1"/>
    <xf numFmtId="164" fontId="5" fillId="4" borderId="39" xfId="0" applyNumberFormat="1" applyFont="1" applyFill="1" applyBorder="1"/>
    <xf numFmtId="164" fontId="0" fillId="4" borderId="37" xfId="0" applyNumberFormat="1" applyFont="1" applyFill="1" applyBorder="1"/>
    <xf numFmtId="0" fontId="1" fillId="2" borderId="4" xfId="0" applyFont="1" applyFill="1" applyBorder="1"/>
    <xf numFmtId="164" fontId="0" fillId="2" borderId="32" xfId="0" applyNumberFormat="1" applyFont="1" applyFill="1" applyBorder="1"/>
    <xf numFmtId="3" fontId="0" fillId="4" borderId="40" xfId="0" applyNumberFormat="1" applyFont="1" applyFill="1" applyBorder="1"/>
    <xf numFmtId="0" fontId="1" fillId="4" borderId="17" xfId="0" applyFont="1" applyFill="1" applyBorder="1"/>
    <xf numFmtId="0" fontId="1" fillId="4" borderId="4" xfId="0" applyFont="1" applyFill="1" applyBorder="1"/>
    <xf numFmtId="3" fontId="1" fillId="2" borderId="23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44" fontId="0" fillId="3" borderId="14" xfId="0" applyNumberFormat="1" applyFill="1" applyBorder="1"/>
    <xf numFmtId="44" fontId="0" fillId="3" borderId="16" xfId="0" applyNumberFormat="1" applyFill="1" applyBorder="1"/>
    <xf numFmtId="44" fontId="0" fillId="3" borderId="20" xfId="0" applyNumberFormat="1" applyFill="1" applyBorder="1"/>
    <xf numFmtId="0" fontId="0" fillId="0" borderId="0" xfId="0" applyFont="1"/>
    <xf numFmtId="0" fontId="1" fillId="0" borderId="0" xfId="0" applyFont="1"/>
    <xf numFmtId="0" fontId="0" fillId="4" borderId="0" xfId="0" applyFont="1" applyFill="1"/>
    <xf numFmtId="3" fontId="0" fillId="4" borderId="0" xfId="0" applyNumberFormat="1" applyFont="1" applyFill="1"/>
    <xf numFmtId="0" fontId="0" fillId="4" borderId="0" xfId="0" applyFill="1"/>
    <xf numFmtId="3" fontId="1" fillId="4" borderId="0" xfId="0" applyNumberFormat="1" applyFont="1" applyFill="1"/>
    <xf numFmtId="164" fontId="0" fillId="0" borderId="0" xfId="0" applyNumberFormat="1" applyAlignment="1">
      <alignment horizontal="right"/>
    </xf>
    <xf numFmtId="44" fontId="0" fillId="0" borderId="0" xfId="0" applyNumberFormat="1"/>
    <xf numFmtId="0" fontId="1" fillId="6" borderId="31" xfId="0" applyFont="1" applyFill="1" applyBorder="1"/>
    <xf numFmtId="3" fontId="1" fillId="6" borderId="31" xfId="0" applyNumberFormat="1" applyFont="1" applyFill="1" applyBorder="1"/>
    <xf numFmtId="164" fontId="1" fillId="6" borderId="31" xfId="0" applyNumberFormat="1" applyFont="1" applyFill="1" applyBorder="1" applyAlignment="1">
      <alignment horizontal="right"/>
    </xf>
    <xf numFmtId="3" fontId="1" fillId="6" borderId="31" xfId="0" applyNumberFormat="1" applyFont="1" applyFill="1" applyBorder="1" applyAlignment="1">
      <alignment horizontal="right"/>
    </xf>
    <xf numFmtId="0" fontId="1" fillId="6" borderId="4" xfId="0" applyFont="1" applyFill="1" applyBorder="1"/>
    <xf numFmtId="3" fontId="1" fillId="6" borderId="5" xfId="0" applyNumberFormat="1" applyFont="1" applyFill="1" applyBorder="1"/>
    <xf numFmtId="164" fontId="1" fillId="6" borderId="32" xfId="0" applyNumberFormat="1" applyFont="1" applyFill="1" applyBorder="1" applyAlignment="1">
      <alignment horizontal="right"/>
    </xf>
    <xf numFmtId="0" fontId="1" fillId="5" borderId="4" xfId="0" applyFont="1" applyFill="1" applyBorder="1"/>
    <xf numFmtId="0" fontId="1" fillId="5" borderId="5" xfId="0" applyFont="1" applyFill="1" applyBorder="1"/>
    <xf numFmtId="3" fontId="1" fillId="5" borderId="5" xfId="0" applyNumberFormat="1" applyFont="1" applyFill="1" applyBorder="1"/>
    <xf numFmtId="164" fontId="1" fillId="5" borderId="32" xfId="0" applyNumberFormat="1" applyFont="1" applyFill="1" applyBorder="1" applyAlignment="1">
      <alignment horizontal="right"/>
    </xf>
    <xf numFmtId="0" fontId="0" fillId="5" borderId="5" xfId="0" applyFont="1" applyFill="1" applyBorder="1"/>
    <xf numFmtId="3" fontId="0" fillId="5" borderId="5" xfId="0" applyNumberFormat="1" applyFont="1" applyFill="1" applyBorder="1"/>
    <xf numFmtId="164" fontId="0" fillId="5" borderId="32" xfId="0" applyNumberFormat="1" applyFont="1" applyFill="1" applyBorder="1" applyAlignment="1">
      <alignment horizontal="right"/>
    </xf>
    <xf numFmtId="0" fontId="1" fillId="4" borderId="22" xfId="0" applyFont="1" applyFill="1" applyBorder="1"/>
    <xf numFmtId="0" fontId="0" fillId="4" borderId="23" xfId="0" applyFont="1" applyFill="1" applyBorder="1"/>
    <xf numFmtId="3" fontId="0" fillId="4" borderId="23" xfId="0" applyNumberFormat="1" applyFont="1" applyFill="1" applyBorder="1"/>
    <xf numFmtId="164" fontId="0" fillId="4" borderId="24" xfId="0" applyNumberFormat="1" applyFont="1" applyFill="1" applyBorder="1" applyAlignment="1">
      <alignment horizontal="right"/>
    </xf>
    <xf numFmtId="0" fontId="0" fillId="0" borderId="42" xfId="0" applyFont="1" applyBorder="1"/>
    <xf numFmtId="3" fontId="0" fillId="0" borderId="42" xfId="0" applyNumberFormat="1" applyFont="1" applyBorder="1"/>
    <xf numFmtId="0" fontId="0" fillId="0" borderId="43" xfId="0" applyFont="1" applyBorder="1"/>
    <xf numFmtId="164" fontId="0" fillId="0" borderId="44" xfId="0" applyNumberFormat="1" applyFont="1" applyBorder="1" applyAlignment="1">
      <alignment horizontal="right"/>
    </xf>
    <xf numFmtId="164" fontId="1" fillId="4" borderId="46" xfId="0" applyNumberFormat="1" applyFont="1" applyFill="1" applyBorder="1" applyAlignment="1">
      <alignment horizontal="right"/>
    </xf>
    <xf numFmtId="0" fontId="1" fillId="4" borderId="48" xfId="0" applyFont="1" applyFill="1" applyBorder="1"/>
    <xf numFmtId="164" fontId="1" fillId="4" borderId="49" xfId="0" applyNumberFormat="1" applyFont="1" applyFill="1" applyBorder="1" applyAlignment="1">
      <alignment horizontal="right"/>
    </xf>
    <xf numFmtId="0" fontId="0" fillId="0" borderId="50" xfId="0" applyFont="1" applyBorder="1"/>
    <xf numFmtId="3" fontId="0" fillId="0" borderId="50" xfId="0" applyNumberFormat="1" applyFont="1" applyBorder="1"/>
    <xf numFmtId="0" fontId="0" fillId="0" borderId="52" xfId="0" applyFont="1" applyBorder="1"/>
    <xf numFmtId="0" fontId="0" fillId="0" borderId="53" xfId="0" applyFont="1" applyBorder="1"/>
    <xf numFmtId="3" fontId="0" fillId="0" borderId="53" xfId="0" applyNumberFormat="1" applyFont="1" applyBorder="1"/>
    <xf numFmtId="164" fontId="0" fillId="0" borderId="51" xfId="0" applyNumberFormat="1" applyFont="1" applyBorder="1" applyAlignment="1">
      <alignment horizontal="right"/>
    </xf>
    <xf numFmtId="0" fontId="0" fillId="0" borderId="47" xfId="0" applyFont="1" applyBorder="1"/>
    <xf numFmtId="0" fontId="0" fillId="0" borderId="54" xfId="0" applyFont="1" applyBorder="1"/>
    <xf numFmtId="3" fontId="0" fillId="0" borderId="54" xfId="0" applyNumberFormat="1" applyFont="1" applyBorder="1"/>
    <xf numFmtId="164" fontId="0" fillId="0" borderId="55" xfId="0" applyNumberFormat="1" applyFont="1" applyBorder="1" applyAlignment="1">
      <alignment horizontal="right"/>
    </xf>
    <xf numFmtId="0" fontId="0" fillId="0" borderId="56" xfId="0" applyFont="1" applyBorder="1"/>
    <xf numFmtId="3" fontId="0" fillId="0" borderId="56" xfId="0" applyNumberFormat="1" applyFont="1" applyBorder="1"/>
    <xf numFmtId="0" fontId="0" fillId="4" borderId="42" xfId="0" applyFont="1" applyFill="1" applyBorder="1"/>
    <xf numFmtId="3" fontId="0" fillId="4" borderId="42" xfId="0" applyNumberFormat="1" applyFont="1" applyFill="1" applyBorder="1"/>
    <xf numFmtId="0" fontId="0" fillId="0" borderId="57" xfId="0" applyFont="1" applyBorder="1"/>
    <xf numFmtId="0" fontId="0" fillId="0" borderId="58" xfId="0" applyFont="1" applyBorder="1"/>
    <xf numFmtId="164" fontId="0" fillId="0" borderId="59" xfId="0" applyNumberFormat="1" applyFont="1" applyBorder="1" applyAlignment="1">
      <alignment horizontal="right"/>
    </xf>
    <xf numFmtId="164" fontId="0" fillId="0" borderId="60" xfId="0" applyNumberFormat="1" applyFont="1" applyBorder="1" applyAlignment="1">
      <alignment horizontal="right"/>
    </xf>
    <xf numFmtId="0" fontId="1" fillId="4" borderId="45" xfId="0" applyFont="1" applyFill="1" applyBorder="1"/>
    <xf numFmtId="164" fontId="0" fillId="4" borderId="46" xfId="0" applyNumberFormat="1" applyFont="1" applyFill="1" applyBorder="1" applyAlignment="1">
      <alignment horizontal="right"/>
    </xf>
    <xf numFmtId="0" fontId="1" fillId="4" borderId="43" xfId="0" applyFont="1" applyFill="1" applyBorder="1"/>
    <xf numFmtId="164" fontId="0" fillId="4" borderId="44" xfId="0" applyNumberFormat="1" applyFont="1" applyFill="1" applyBorder="1" applyAlignment="1">
      <alignment horizontal="right"/>
    </xf>
    <xf numFmtId="0" fontId="0" fillId="0" borderId="61" xfId="0" applyFont="1" applyBorder="1"/>
    <xf numFmtId="0" fontId="0" fillId="0" borderId="62" xfId="0" applyFont="1" applyBorder="1"/>
    <xf numFmtId="3" fontId="0" fillId="0" borderId="62" xfId="0" applyNumberFormat="1" applyFont="1" applyBorder="1"/>
    <xf numFmtId="164" fontId="0" fillId="0" borderId="63" xfId="0" applyNumberFormat="1" applyFont="1" applyBorder="1" applyAlignment="1">
      <alignment horizontal="right"/>
    </xf>
    <xf numFmtId="0" fontId="0" fillId="0" borderId="64" xfId="0" applyFont="1" applyBorder="1"/>
    <xf numFmtId="0" fontId="0" fillId="0" borderId="65" xfId="0" applyFont="1" applyBorder="1"/>
    <xf numFmtId="3" fontId="0" fillId="0" borderId="65" xfId="0" applyNumberFormat="1" applyFont="1" applyBorder="1"/>
    <xf numFmtId="164" fontId="0" fillId="0" borderId="66" xfId="0" applyNumberFormat="1" applyFont="1" applyBorder="1" applyAlignment="1">
      <alignment horizontal="right"/>
    </xf>
    <xf numFmtId="164" fontId="1" fillId="6" borderId="5" xfId="0" applyNumberFormat="1" applyFont="1" applyFill="1" applyBorder="1"/>
    <xf numFmtId="3" fontId="1" fillId="5" borderId="31" xfId="0" applyNumberFormat="1" applyFont="1" applyFill="1" applyBorder="1"/>
    <xf numFmtId="3" fontId="0" fillId="5" borderId="31" xfId="0" applyNumberFormat="1" applyFont="1" applyFill="1" applyBorder="1"/>
    <xf numFmtId="3" fontId="1" fillId="6" borderId="32" xfId="0" applyNumberFormat="1" applyFont="1" applyFill="1" applyBorder="1"/>
    <xf numFmtId="0" fontId="0" fillId="0" borderId="67" xfId="0" applyFont="1" applyBorder="1"/>
    <xf numFmtId="3" fontId="0" fillId="0" borderId="67" xfId="0" applyNumberFormat="1" applyFont="1" applyBorder="1"/>
    <xf numFmtId="164" fontId="0" fillId="0" borderId="67" xfId="0" applyNumberFormat="1" applyFont="1" applyBorder="1" applyAlignment="1">
      <alignment horizontal="right"/>
    </xf>
    <xf numFmtId="0" fontId="0" fillId="3" borderId="15" xfId="0" applyFont="1" applyFill="1" applyBorder="1" applyAlignment="1"/>
    <xf numFmtId="0" fontId="1" fillId="2" borderId="15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0" fillId="3" borderId="17" xfId="0" applyFont="1" applyFill="1" applyBorder="1" applyAlignment="1"/>
    <xf numFmtId="0" fontId="0" fillId="3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0" fontId="0" fillId="2" borderId="5" xfId="0" applyFill="1" applyBorder="1" applyAlignment="1"/>
    <xf numFmtId="0" fontId="0" fillId="2" borderId="32" xfId="0" applyFill="1" applyBorder="1" applyAlignment="1"/>
    <xf numFmtId="0" fontId="0" fillId="4" borderId="9" xfId="0" applyFont="1" applyFill="1" applyBorder="1" applyAlignment="1"/>
    <xf numFmtId="0" fontId="0" fillId="4" borderId="2" xfId="0" applyFont="1" applyFill="1" applyBorder="1" applyAlignment="1"/>
    <xf numFmtId="0" fontId="0" fillId="4" borderId="11" xfId="0" applyFont="1" applyFill="1" applyBorder="1" applyAlignment="1"/>
    <xf numFmtId="0" fontId="1" fillId="2" borderId="22" xfId="0" applyFont="1" applyFill="1" applyBorder="1" applyAlignment="1"/>
    <xf numFmtId="0" fontId="1" fillId="2" borderId="23" xfId="0" applyFont="1" applyFill="1" applyBorder="1" applyAlignment="1"/>
    <xf numFmtId="0" fontId="3" fillId="0" borderId="0" xfId="0" applyFont="1" applyAlignment="1">
      <alignment horizontal="center"/>
    </xf>
    <xf numFmtId="0" fontId="1" fillId="5" borderId="4" xfId="0" applyFont="1" applyFill="1" applyBorder="1" applyAlignment="1"/>
    <xf numFmtId="0" fontId="1" fillId="6" borderId="4" xfId="0" applyFont="1" applyFill="1" applyBorder="1" applyAlignment="1"/>
    <xf numFmtId="0" fontId="1" fillId="6" borderId="5" xfId="0" applyFont="1" applyFill="1" applyBorder="1" applyAlignment="1"/>
    <xf numFmtId="0" fontId="1" fillId="6" borderId="32" xfId="0" applyFont="1" applyFill="1" applyBorder="1" applyAlignment="1"/>
    <xf numFmtId="0" fontId="0" fillId="0" borderId="68" xfId="0" applyFont="1" applyBorder="1"/>
    <xf numFmtId="164" fontId="0" fillId="0" borderId="69" xfId="0" applyNumberFormat="1" applyFont="1" applyBorder="1" applyAlignment="1">
      <alignment horizontal="right"/>
    </xf>
    <xf numFmtId="0" fontId="6" fillId="4" borderId="9" xfId="0" applyFont="1" applyFill="1" applyBorder="1" applyAlignment="1"/>
    <xf numFmtId="3" fontId="6" fillId="4" borderId="27" xfId="0" applyNumberFormat="1" applyFont="1" applyFill="1" applyBorder="1"/>
    <xf numFmtId="164" fontId="6" fillId="4" borderId="35" xfId="0" applyNumberFormat="1" applyFont="1" applyFill="1" applyBorder="1"/>
    <xf numFmtId="164" fontId="6" fillId="4" borderId="37" xfId="0" applyNumberFormat="1" applyFont="1" applyFill="1" applyBorder="1"/>
    <xf numFmtId="164" fontId="6" fillId="4" borderId="39" xfId="0" applyNumberFormat="1" applyFont="1" applyFill="1" applyBorder="1"/>
    <xf numFmtId="3" fontId="6" fillId="4" borderId="36" xfId="0" applyNumberFormat="1" applyFont="1" applyFill="1" applyBorder="1"/>
    <xf numFmtId="164" fontId="6" fillId="4" borderId="41" xfId="0" applyNumberFormat="1" applyFont="1" applyFill="1" applyBorder="1"/>
    <xf numFmtId="0" fontId="6" fillId="4" borderId="2" xfId="0" applyFont="1" applyFill="1" applyBorder="1" applyAlignment="1"/>
    <xf numFmtId="0" fontId="1" fillId="2" borderId="32" xfId="0" applyFont="1" applyFill="1" applyBorder="1" applyAlignment="1"/>
    <xf numFmtId="3" fontId="0" fillId="4" borderId="71" xfId="0" applyNumberFormat="1" applyFont="1" applyFill="1" applyBorder="1"/>
    <xf numFmtId="3" fontId="6" fillId="4" borderId="70" xfId="0" applyNumberFormat="1" applyFont="1" applyFill="1" applyBorder="1"/>
    <xf numFmtId="0" fontId="0" fillId="4" borderId="72" xfId="0" applyFont="1" applyFill="1" applyBorder="1" applyAlignment="1"/>
    <xf numFmtId="0" fontId="0" fillId="4" borderId="8" xfId="0" applyFont="1" applyFill="1" applyBorder="1" applyAlignment="1"/>
    <xf numFmtId="3" fontId="0" fillId="4" borderId="73" xfId="0" applyNumberFormat="1" applyFont="1" applyFill="1" applyBorder="1"/>
    <xf numFmtId="0" fontId="6" fillId="4" borderId="18" xfId="0" applyFont="1" applyFill="1" applyBorder="1" applyAlignment="1"/>
    <xf numFmtId="3" fontId="6" fillId="4" borderId="29" xfId="0" applyNumberFormat="1" applyFont="1" applyFill="1" applyBorder="1"/>
    <xf numFmtId="0" fontId="5" fillId="4" borderId="8" xfId="0" applyFont="1" applyFill="1" applyBorder="1" applyAlignment="1"/>
    <xf numFmtId="3" fontId="5" fillId="4" borderId="73" xfId="0" applyNumberFormat="1" applyFont="1" applyFill="1" applyBorder="1"/>
    <xf numFmtId="0" fontId="0" fillId="4" borderId="18" xfId="0" applyFont="1" applyFill="1" applyBorder="1" applyAlignment="1"/>
    <xf numFmtId="0" fontId="6" fillId="4" borderId="74" xfId="0" applyFont="1" applyFill="1" applyBorder="1" applyAlignment="1"/>
    <xf numFmtId="0" fontId="0" fillId="4" borderId="71" xfId="0" applyFont="1" applyFill="1" applyBorder="1" applyAlignment="1"/>
    <xf numFmtId="0" fontId="0" fillId="2" borderId="33" xfId="0" applyFill="1" applyBorder="1" applyAlignment="1"/>
    <xf numFmtId="0" fontId="0" fillId="4" borderId="71" xfId="0" applyFont="1" applyFill="1" applyBorder="1"/>
    <xf numFmtId="0" fontId="0" fillId="7" borderId="32" xfId="0" applyFill="1" applyBorder="1" applyAlignment="1"/>
    <xf numFmtId="0" fontId="1" fillId="7" borderId="31" xfId="0" applyFont="1" applyFill="1" applyBorder="1"/>
    <xf numFmtId="3" fontId="1" fillId="7" borderId="31" xfId="0" applyNumberFormat="1" applyFont="1" applyFill="1" applyBorder="1"/>
    <xf numFmtId="164" fontId="1" fillId="7" borderId="31" xfId="0" applyNumberFormat="1" applyFont="1" applyFill="1" applyBorder="1" applyAlignment="1">
      <alignment horizontal="right"/>
    </xf>
    <xf numFmtId="0" fontId="1" fillId="7" borderId="4" xfId="0" applyFont="1" applyFill="1" applyBorder="1" applyAlignment="1"/>
    <xf numFmtId="0" fontId="0" fillId="6" borderId="5" xfId="0" applyFont="1" applyFill="1" applyBorder="1"/>
    <xf numFmtId="0" fontId="0" fillId="5" borderId="5" xfId="0" applyFill="1" applyBorder="1" applyAlignment="1"/>
    <xf numFmtId="0" fontId="1" fillId="6" borderId="32" xfId="0" applyFont="1" applyFill="1" applyBorder="1"/>
    <xf numFmtId="0" fontId="1" fillId="6" borderId="75" xfId="0" applyFont="1" applyFill="1" applyBorder="1"/>
    <xf numFmtId="0" fontId="1" fillId="6" borderId="76" xfId="0" applyFont="1" applyFill="1" applyBorder="1"/>
    <xf numFmtId="3" fontId="1" fillId="6" borderId="76" xfId="0" applyNumberFormat="1" applyFont="1" applyFill="1" applyBorder="1"/>
    <xf numFmtId="164" fontId="1" fillId="6" borderId="77" xfId="0" applyNumberFormat="1" applyFont="1" applyFill="1" applyBorder="1" applyAlignment="1">
      <alignment horizontal="right"/>
    </xf>
    <xf numFmtId="0" fontId="1" fillId="4" borderId="52" xfId="0" applyFont="1" applyFill="1" applyBorder="1"/>
    <xf numFmtId="164" fontId="0" fillId="0" borderId="56" xfId="0" applyNumberFormat="1" applyFont="1" applyBorder="1" applyAlignment="1">
      <alignment horizontal="right"/>
    </xf>
    <xf numFmtId="0" fontId="6" fillId="3" borderId="15" xfId="0" applyFont="1" applyFill="1" applyBorder="1" applyAlignment="1"/>
    <xf numFmtId="3" fontId="6" fillId="3" borderId="1" xfId="0" applyNumberFormat="1" applyFont="1" applyFill="1" applyBorder="1"/>
    <xf numFmtId="44" fontId="6" fillId="3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Layout" zoomScaleNormal="100" workbookViewId="0">
      <selection sqref="A1:XFD1"/>
    </sheetView>
  </sheetViews>
  <sheetFormatPr defaultRowHeight="15" x14ac:dyDescent="0.25"/>
  <cols>
    <col min="1" max="1" width="38.5703125" customWidth="1"/>
    <col min="2" max="2" width="15.28515625" style="1" customWidth="1"/>
    <col min="3" max="3" width="18.85546875" customWidth="1"/>
    <col min="7" max="7" width="14.28515625" bestFit="1" customWidth="1"/>
  </cols>
  <sheetData>
    <row r="1" spans="1:7" ht="17.25" customHeight="1" x14ac:dyDescent="0.25"/>
    <row r="2" spans="1:7" ht="15.75" thickBot="1" x14ac:dyDescent="0.3"/>
    <row r="3" spans="1:7" ht="15.75" thickBot="1" x14ac:dyDescent="0.3">
      <c r="A3" s="125" t="s">
        <v>0</v>
      </c>
      <c r="B3" s="2" t="s">
        <v>1</v>
      </c>
      <c r="C3" s="3" t="s">
        <v>2</v>
      </c>
    </row>
    <row r="4" spans="1:7" x14ac:dyDescent="0.25">
      <c r="A4" s="128" t="s">
        <v>18</v>
      </c>
      <c r="B4" s="4">
        <v>5476780</v>
      </c>
      <c r="C4" s="48">
        <v>16671973.069999995</v>
      </c>
    </row>
    <row r="5" spans="1:7" x14ac:dyDescent="0.25">
      <c r="A5" s="121" t="s">
        <v>17</v>
      </c>
      <c r="B5" s="5">
        <v>2810678</v>
      </c>
      <c r="C5" s="49">
        <v>15683764.150000019</v>
      </c>
    </row>
    <row r="6" spans="1:7" x14ac:dyDescent="0.25">
      <c r="A6" s="121" t="s">
        <v>16</v>
      </c>
      <c r="B6" s="5">
        <v>878140</v>
      </c>
      <c r="C6" s="49">
        <v>5207460.6200000038</v>
      </c>
    </row>
    <row r="7" spans="1:7" x14ac:dyDescent="0.25">
      <c r="A7" s="121" t="s">
        <v>15</v>
      </c>
      <c r="B7" s="5">
        <v>2080645</v>
      </c>
      <c r="C7" s="49">
        <v>10734798.569999995</v>
      </c>
    </row>
    <row r="8" spans="1:7" x14ac:dyDescent="0.25">
      <c r="A8" s="121" t="s">
        <v>14</v>
      </c>
      <c r="B8" s="5">
        <v>3467213</v>
      </c>
      <c r="C8" s="49">
        <v>5654852.6100000022</v>
      </c>
    </row>
    <row r="9" spans="1:7" x14ac:dyDescent="0.25">
      <c r="A9" s="121" t="s">
        <v>13</v>
      </c>
      <c r="B9" s="5">
        <v>1658573</v>
      </c>
      <c r="C9" s="49">
        <v>5600463.3500000015</v>
      </c>
    </row>
    <row r="10" spans="1:7" x14ac:dyDescent="0.25">
      <c r="A10" s="121" t="s">
        <v>12</v>
      </c>
      <c r="B10" s="5">
        <v>657600</v>
      </c>
      <c r="C10" s="49">
        <v>2304230.4000000032</v>
      </c>
    </row>
    <row r="11" spans="1:7" x14ac:dyDescent="0.25">
      <c r="A11" s="121" t="s">
        <v>11</v>
      </c>
      <c r="B11" s="5">
        <v>722406</v>
      </c>
      <c r="C11" s="49">
        <v>957116.71999999986</v>
      </c>
    </row>
    <row r="12" spans="1:7" x14ac:dyDescent="0.25">
      <c r="A12" s="181" t="s">
        <v>10</v>
      </c>
      <c r="B12" s="182">
        <v>16883230</v>
      </c>
      <c r="C12" s="183">
        <v>24760379.559999973</v>
      </c>
    </row>
    <row r="13" spans="1:7" x14ac:dyDescent="0.25">
      <c r="A13" s="121" t="s">
        <v>9</v>
      </c>
      <c r="B13" s="5">
        <v>65105</v>
      </c>
      <c r="C13" s="49">
        <v>307165.41000000003</v>
      </c>
    </row>
    <row r="14" spans="1:7" ht="15.75" thickBot="1" x14ac:dyDescent="0.3">
      <c r="A14" s="127" t="s">
        <v>8</v>
      </c>
      <c r="B14" s="6">
        <v>74243</v>
      </c>
      <c r="C14" s="50">
        <v>1051576.9600000004</v>
      </c>
    </row>
    <row r="15" spans="1:7" x14ac:dyDescent="0.25">
      <c r="A15" s="129" t="s">
        <v>3</v>
      </c>
      <c r="B15" s="9">
        <f>SUM(B4:B14)</f>
        <v>34774613</v>
      </c>
      <c r="C15" s="10">
        <v>88933781.420000002</v>
      </c>
      <c r="G15" s="58"/>
    </row>
    <row r="16" spans="1:7" x14ac:dyDescent="0.25">
      <c r="A16" s="122" t="s">
        <v>4</v>
      </c>
      <c r="B16" s="13" t="s">
        <v>7</v>
      </c>
      <c r="C16" s="11">
        <f>SUM(C15*0.0275)</f>
        <v>2445678.98905</v>
      </c>
    </row>
    <row r="17" spans="1:3" x14ac:dyDescent="0.25">
      <c r="A17" s="122" t="s">
        <v>5</v>
      </c>
      <c r="B17" s="13" t="s">
        <v>7</v>
      </c>
      <c r="C17" s="11">
        <f>SUM(C16*0.1)</f>
        <v>244567.89890500001</v>
      </c>
    </row>
    <row r="18" spans="1:3" ht="15.75" thickBot="1" x14ac:dyDescent="0.3">
      <c r="A18" s="123" t="s">
        <v>6</v>
      </c>
      <c r="B18" s="14" t="s">
        <v>7</v>
      </c>
      <c r="C18" s="12">
        <f>SUM(C15:C17)</f>
        <v>91624028.307954997</v>
      </c>
    </row>
    <row r="19" spans="1:3" x14ac:dyDescent="0.25">
      <c r="A19" s="124"/>
      <c r="B19" s="7"/>
      <c r="C19" s="8"/>
    </row>
    <row r="20" spans="1:3" x14ac:dyDescent="0.25">
      <c r="A20" s="124"/>
      <c r="B20" s="7"/>
      <c r="C20" s="8"/>
    </row>
  </sheetData>
  <pageMargins left="1.4566929133858268" right="0.70866141732283472" top="0.94488188976377963" bottom="0.74803149606299213" header="0.31496062992125984" footer="0.31496062992125984"/>
  <pageSetup paperSize="9" orientation="portrait" verticalDpi="0" r:id="rId1"/>
  <headerFooter>
    <oddHeader xml:space="preserve">&amp;C&amp;"-,Bold"&amp;14SAS Expenditure (by Main Groups)
FY 2016-17
</oddHeader>
    <oddFooter xml:space="preserve">&amp;C&amp;"-,Bold Italic"&amp;9&amp;K05+000Highlighted group indicates the group with the highest utilisation/cost.      &amp;"-,Regular"&amp;11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Layout" zoomScaleNormal="100" workbookViewId="0">
      <selection activeCell="C13" sqref="C13"/>
    </sheetView>
  </sheetViews>
  <sheetFormatPr defaultRowHeight="15" x14ac:dyDescent="0.25"/>
  <cols>
    <col min="1" max="1" width="2.5703125" customWidth="1"/>
    <col min="2" max="2" width="43.5703125" customWidth="1"/>
    <col min="3" max="3" width="16" style="1" customWidth="1"/>
    <col min="4" max="4" width="18" style="17" customWidth="1"/>
    <col min="7" max="7" width="12.7109375" bestFit="1" customWidth="1"/>
    <col min="9" max="9" width="12.7109375" bestFit="1" customWidth="1"/>
  </cols>
  <sheetData>
    <row r="1" spans="1:8" ht="8.25" customHeight="1" thickBot="1" x14ac:dyDescent="0.3"/>
    <row r="2" spans="1:8" ht="15.75" thickBot="1" x14ac:dyDescent="0.3">
      <c r="A2" s="135" t="s">
        <v>58</v>
      </c>
      <c r="B2" s="136"/>
      <c r="C2" s="46" t="s">
        <v>1</v>
      </c>
      <c r="D2" s="47" t="s">
        <v>2</v>
      </c>
    </row>
    <row r="3" spans="1:8" ht="15.75" thickBot="1" x14ac:dyDescent="0.3">
      <c r="A3" s="125" t="s">
        <v>59</v>
      </c>
      <c r="B3" s="126"/>
      <c r="C3" s="130"/>
      <c r="D3" s="131"/>
    </row>
    <row r="4" spans="1:8" x14ac:dyDescent="0.25">
      <c r="A4" s="32"/>
      <c r="B4" s="134" t="s">
        <v>19</v>
      </c>
      <c r="C4" s="33">
        <v>159000</v>
      </c>
      <c r="D4" s="34">
        <v>218307</v>
      </c>
    </row>
    <row r="5" spans="1:8" x14ac:dyDescent="0.25">
      <c r="A5" s="35"/>
      <c r="B5" s="151" t="s">
        <v>20</v>
      </c>
      <c r="C5" s="145">
        <v>4383710</v>
      </c>
      <c r="D5" s="146">
        <v>12239222.279999997</v>
      </c>
    </row>
    <row r="6" spans="1:8" ht="15.75" thickBot="1" x14ac:dyDescent="0.3">
      <c r="A6" s="36"/>
      <c r="B6" s="155" t="s">
        <v>21</v>
      </c>
      <c r="C6" s="153">
        <v>934070</v>
      </c>
      <c r="D6" s="37">
        <v>4214443.7899999982</v>
      </c>
    </row>
    <row r="7" spans="1:8" ht="15.75" thickBot="1" x14ac:dyDescent="0.3">
      <c r="A7" s="125" t="s">
        <v>22</v>
      </c>
      <c r="B7" s="126"/>
      <c r="C7" s="126"/>
      <c r="D7" s="152"/>
    </row>
    <row r="8" spans="1:8" x14ac:dyDescent="0.25">
      <c r="A8" s="21"/>
      <c r="B8" s="156" t="s">
        <v>23</v>
      </c>
      <c r="C8" s="157">
        <v>1196705</v>
      </c>
      <c r="D8" s="38">
        <v>5393268.5800000094</v>
      </c>
    </row>
    <row r="9" spans="1:8" ht="15.75" thickBot="1" x14ac:dyDescent="0.3">
      <c r="A9" s="23"/>
      <c r="B9" s="144" t="s">
        <v>24</v>
      </c>
      <c r="C9" s="145">
        <v>1613973</v>
      </c>
      <c r="D9" s="146">
        <v>10290495.570000013</v>
      </c>
    </row>
    <row r="10" spans="1:8" ht="15.75" thickBot="1" x14ac:dyDescent="0.3">
      <c r="A10" s="125" t="s">
        <v>25</v>
      </c>
      <c r="B10" s="130"/>
      <c r="C10" s="130"/>
      <c r="D10" s="131"/>
    </row>
    <row r="11" spans="1:8" x14ac:dyDescent="0.25">
      <c r="A11" s="24"/>
      <c r="B11" s="156" t="s">
        <v>23</v>
      </c>
      <c r="C11" s="157">
        <v>228200</v>
      </c>
      <c r="D11" s="38">
        <v>1065407.4299999997</v>
      </c>
    </row>
    <row r="12" spans="1:8" ht="15.75" thickBot="1" x14ac:dyDescent="0.3">
      <c r="A12" s="26"/>
      <c r="B12" s="158" t="s">
        <v>24</v>
      </c>
      <c r="C12" s="159">
        <v>649940</v>
      </c>
      <c r="D12" s="146">
        <v>4142053.1900000055</v>
      </c>
    </row>
    <row r="13" spans="1:8" ht="15.75" thickBot="1" x14ac:dyDescent="0.3">
      <c r="A13" s="125" t="s">
        <v>26</v>
      </c>
      <c r="B13" s="130"/>
      <c r="C13" s="130"/>
      <c r="D13" s="131"/>
    </row>
    <row r="14" spans="1:8" s="18" customFormat="1" x14ac:dyDescent="0.25">
      <c r="A14" s="27"/>
      <c r="B14" s="160" t="s">
        <v>27</v>
      </c>
      <c r="C14" s="161">
        <v>585220</v>
      </c>
      <c r="D14" s="39">
        <v>2423134.92</v>
      </c>
      <c r="G14" s="19"/>
      <c r="H14" s="19"/>
    </row>
    <row r="15" spans="1:8" x14ac:dyDescent="0.25">
      <c r="A15" s="22"/>
      <c r="B15" s="133" t="s">
        <v>28</v>
      </c>
      <c r="C15" s="29">
        <v>377200</v>
      </c>
      <c r="D15" s="40">
        <v>1788682.4</v>
      </c>
    </row>
    <row r="16" spans="1:8" x14ac:dyDescent="0.25">
      <c r="A16" s="22"/>
      <c r="B16" s="151" t="s">
        <v>29</v>
      </c>
      <c r="C16" s="145">
        <v>665170</v>
      </c>
      <c r="D16" s="147">
        <v>3885081.38</v>
      </c>
      <c r="G16" s="1"/>
    </row>
    <row r="17" spans="1:7" x14ac:dyDescent="0.25">
      <c r="A17" s="22"/>
      <c r="B17" s="133" t="s">
        <v>30</v>
      </c>
      <c r="C17" s="29">
        <v>283870</v>
      </c>
      <c r="D17" s="40">
        <v>1465447.82</v>
      </c>
    </row>
    <row r="18" spans="1:7" ht="15.75" thickBot="1" x14ac:dyDescent="0.3">
      <c r="A18" s="23"/>
      <c r="B18" s="162" t="s">
        <v>31</v>
      </c>
      <c r="C18" s="30">
        <v>169185</v>
      </c>
      <c r="D18" s="37">
        <v>1172452.05</v>
      </c>
      <c r="G18" s="17"/>
    </row>
    <row r="19" spans="1:7" ht="15.75" thickBot="1" x14ac:dyDescent="0.3">
      <c r="A19" s="125" t="s">
        <v>32</v>
      </c>
      <c r="B19" s="130"/>
      <c r="C19" s="130"/>
      <c r="D19" s="131"/>
      <c r="G19" s="17"/>
    </row>
    <row r="20" spans="1:7" x14ac:dyDescent="0.25">
      <c r="A20" s="21"/>
      <c r="B20" s="163" t="s">
        <v>33</v>
      </c>
      <c r="C20" s="154">
        <v>2366873</v>
      </c>
      <c r="D20" s="148">
        <v>3933920.91</v>
      </c>
    </row>
    <row r="21" spans="1:7" ht="15.75" thickBot="1" x14ac:dyDescent="0.3">
      <c r="A21" s="25"/>
      <c r="B21" s="164" t="s">
        <v>34</v>
      </c>
      <c r="C21" s="153">
        <v>1100340</v>
      </c>
      <c r="D21" s="37">
        <v>1720931.7</v>
      </c>
    </row>
    <row r="22" spans="1:7" ht="15.75" thickBot="1" x14ac:dyDescent="0.3">
      <c r="A22" s="125" t="s">
        <v>35</v>
      </c>
      <c r="B22" s="130"/>
      <c r="C22" s="130"/>
      <c r="D22" s="165"/>
    </row>
    <row r="23" spans="1:7" x14ac:dyDescent="0.25">
      <c r="A23" s="21"/>
      <c r="B23" s="145" t="s">
        <v>33</v>
      </c>
      <c r="C23" s="145">
        <v>1390000</v>
      </c>
      <c r="D23" s="148">
        <v>4659383.63</v>
      </c>
    </row>
    <row r="24" spans="1:7" ht="15.75" thickBot="1" x14ac:dyDescent="0.3">
      <c r="A24" s="25"/>
      <c r="B24" s="164" t="s">
        <v>34</v>
      </c>
      <c r="C24" s="153">
        <v>268573</v>
      </c>
      <c r="D24" s="37">
        <v>941079.72</v>
      </c>
    </row>
    <row r="25" spans="1:7" ht="15.75" thickBot="1" x14ac:dyDescent="0.3">
      <c r="A25" s="125" t="s">
        <v>36</v>
      </c>
      <c r="B25" s="130"/>
      <c r="C25" s="130"/>
      <c r="D25" s="131"/>
    </row>
    <row r="26" spans="1:7" x14ac:dyDescent="0.25">
      <c r="A26" s="21"/>
      <c r="B26" s="145" t="s">
        <v>33</v>
      </c>
      <c r="C26" s="145">
        <v>654870</v>
      </c>
      <c r="D26" s="148">
        <v>2294664.48</v>
      </c>
      <c r="G26" s="1"/>
    </row>
    <row r="27" spans="1:7" ht="15.75" thickBot="1" x14ac:dyDescent="0.3">
      <c r="A27" s="25"/>
      <c r="B27" s="166" t="s">
        <v>34</v>
      </c>
      <c r="C27" s="153">
        <v>2730</v>
      </c>
      <c r="D27" s="37">
        <v>9565.9199999999983</v>
      </c>
    </row>
    <row r="28" spans="1:7" ht="15.75" thickBot="1" x14ac:dyDescent="0.3">
      <c r="A28" s="125" t="s">
        <v>37</v>
      </c>
      <c r="B28" s="130"/>
      <c r="C28" s="130"/>
      <c r="D28" s="131"/>
    </row>
    <row r="29" spans="1:7" x14ac:dyDescent="0.25">
      <c r="A29" s="21"/>
      <c r="B29" s="134" t="s">
        <v>38</v>
      </c>
      <c r="C29" s="31">
        <v>21234</v>
      </c>
      <c r="D29" s="38">
        <v>124958.88000000009</v>
      </c>
    </row>
    <row r="30" spans="1:7" x14ac:dyDescent="0.25">
      <c r="A30" s="22"/>
      <c r="B30" s="133" t="s">
        <v>39</v>
      </c>
      <c r="C30" s="29">
        <v>111983</v>
      </c>
      <c r="D30" s="40">
        <v>207379.00999999998</v>
      </c>
    </row>
    <row r="31" spans="1:7" x14ac:dyDescent="0.25">
      <c r="A31" s="22"/>
      <c r="B31" s="145" t="s">
        <v>40</v>
      </c>
      <c r="C31" s="145">
        <v>589164</v>
      </c>
      <c r="D31" s="147">
        <v>623582.72999999975</v>
      </c>
    </row>
    <row r="32" spans="1:7" ht="15.75" thickBot="1" x14ac:dyDescent="0.3">
      <c r="A32" s="25"/>
      <c r="B32" s="132" t="s">
        <v>41</v>
      </c>
      <c r="C32" s="30">
        <v>25</v>
      </c>
      <c r="D32" s="37">
        <v>1196.1000000000001</v>
      </c>
    </row>
    <row r="33" spans="1:9" ht="15.75" thickBot="1" x14ac:dyDescent="0.3">
      <c r="A33" s="41" t="s">
        <v>42</v>
      </c>
      <c r="B33" s="16"/>
      <c r="C33" s="20"/>
      <c r="D33" s="42"/>
    </row>
    <row r="34" spans="1:9" x14ac:dyDescent="0.25">
      <c r="A34" s="21"/>
      <c r="B34" s="134" t="s">
        <v>43</v>
      </c>
      <c r="C34" s="31">
        <v>2763348</v>
      </c>
      <c r="D34" s="38">
        <v>4156782.2900000382</v>
      </c>
    </row>
    <row r="35" spans="1:9" x14ac:dyDescent="0.25">
      <c r="A35" s="22"/>
      <c r="B35" s="133" t="s">
        <v>44</v>
      </c>
      <c r="C35" s="29">
        <v>15843</v>
      </c>
      <c r="D35" s="40">
        <v>94741.140000000087</v>
      </c>
    </row>
    <row r="36" spans="1:9" x14ac:dyDescent="0.25">
      <c r="A36" s="22"/>
      <c r="B36" s="133" t="s">
        <v>45</v>
      </c>
      <c r="C36" s="29">
        <v>1034</v>
      </c>
      <c r="D36" s="40">
        <v>2383.19</v>
      </c>
      <c r="G36" s="1"/>
      <c r="I36" s="17"/>
    </row>
    <row r="37" spans="1:9" x14ac:dyDescent="0.25">
      <c r="A37" s="22"/>
      <c r="B37" s="145" t="s">
        <v>46</v>
      </c>
      <c r="C37" s="145">
        <v>7322978</v>
      </c>
      <c r="D37" s="40">
        <v>3962523.59</v>
      </c>
    </row>
    <row r="38" spans="1:9" x14ac:dyDescent="0.25">
      <c r="A38" s="22"/>
      <c r="B38" s="133" t="s">
        <v>47</v>
      </c>
      <c r="C38" s="29">
        <v>4730</v>
      </c>
      <c r="D38" s="40">
        <v>8949.1600000000017</v>
      </c>
    </row>
    <row r="39" spans="1:9" x14ac:dyDescent="0.25">
      <c r="A39" s="22"/>
      <c r="B39" s="133" t="s">
        <v>48</v>
      </c>
      <c r="C39" s="29">
        <v>15218</v>
      </c>
      <c r="D39" s="40">
        <v>101824.66999999997</v>
      </c>
    </row>
    <row r="40" spans="1:9" x14ac:dyDescent="0.25">
      <c r="A40" s="22"/>
      <c r="B40" s="133" t="s">
        <v>49</v>
      </c>
      <c r="C40" s="43">
        <v>87950</v>
      </c>
      <c r="D40" s="28">
        <v>462130.16999999853</v>
      </c>
    </row>
    <row r="41" spans="1:9" x14ac:dyDescent="0.25">
      <c r="A41" s="22"/>
      <c r="B41" s="133" t="s">
        <v>50</v>
      </c>
      <c r="C41" s="29">
        <v>22953</v>
      </c>
      <c r="D41" s="40">
        <v>1381440.1299999997</v>
      </c>
    </row>
    <row r="42" spans="1:9" x14ac:dyDescent="0.25">
      <c r="A42" s="22"/>
      <c r="B42" s="133" t="s">
        <v>51</v>
      </c>
      <c r="C42" s="29">
        <v>180083</v>
      </c>
      <c r="D42" s="40">
        <v>394377.37000000163</v>
      </c>
    </row>
    <row r="43" spans="1:9" x14ac:dyDescent="0.25">
      <c r="A43" s="22"/>
      <c r="B43" s="133" t="s">
        <v>52</v>
      </c>
      <c r="C43" s="29">
        <v>96114</v>
      </c>
      <c r="D43" s="40">
        <v>800058.86</v>
      </c>
    </row>
    <row r="44" spans="1:9" x14ac:dyDescent="0.25">
      <c r="A44" s="22"/>
      <c r="B44" s="133" t="s">
        <v>53</v>
      </c>
      <c r="C44" s="29">
        <v>3762166</v>
      </c>
      <c r="D44" s="40">
        <v>3318213.2799999467</v>
      </c>
    </row>
    <row r="45" spans="1:9" x14ac:dyDescent="0.25">
      <c r="A45" s="22"/>
      <c r="B45" s="145" t="s">
        <v>54</v>
      </c>
      <c r="C45" s="29">
        <v>2137291</v>
      </c>
      <c r="D45" s="147">
        <v>9678564.0700000096</v>
      </c>
    </row>
    <row r="46" spans="1:9" ht="15.75" thickBot="1" x14ac:dyDescent="0.3">
      <c r="A46" s="44"/>
      <c r="B46" s="132" t="s">
        <v>55</v>
      </c>
      <c r="C46" s="30">
        <v>473522</v>
      </c>
      <c r="D46" s="37">
        <v>398391.63999999937</v>
      </c>
    </row>
    <row r="47" spans="1:9" ht="15.75" thickBot="1" x14ac:dyDescent="0.3">
      <c r="A47" s="125" t="s">
        <v>56</v>
      </c>
      <c r="B47" s="130"/>
      <c r="C47" s="130"/>
      <c r="D47" s="131"/>
    </row>
    <row r="48" spans="1:9" ht="15.75" thickBot="1" x14ac:dyDescent="0.3">
      <c r="A48" s="45"/>
      <c r="B48" s="145" t="s">
        <v>57</v>
      </c>
      <c r="C48" s="149">
        <v>65105</v>
      </c>
      <c r="D48" s="150">
        <v>307165.41000000003</v>
      </c>
    </row>
    <row r="49" spans="1:4" ht="15.75" thickBot="1" x14ac:dyDescent="0.3">
      <c r="A49" s="125" t="s">
        <v>8</v>
      </c>
      <c r="B49" s="130"/>
      <c r="C49" s="20"/>
      <c r="D49" s="42"/>
    </row>
    <row r="50" spans="1:4" ht="15.75" thickBot="1" x14ac:dyDescent="0.3">
      <c r="A50" s="45"/>
      <c r="B50" s="149" t="s">
        <v>57</v>
      </c>
      <c r="C50" s="149">
        <v>74243</v>
      </c>
      <c r="D50" s="150">
        <v>1051576.9600000004</v>
      </c>
    </row>
    <row r="52" spans="1:4" x14ac:dyDescent="0.25">
      <c r="A52" s="137"/>
      <c r="B52" s="137"/>
      <c r="C52" s="137"/>
      <c r="D52" s="137"/>
    </row>
  </sheetData>
  <pageMargins left="0.70866141732283472" right="0.70866141732283472" top="0.6692913385826772" bottom="0.51181102362204722" header="0.31496062992125984" footer="0.31496062992125984"/>
  <pageSetup paperSize="9" orientation="portrait" r:id="rId1"/>
  <headerFooter>
    <oddHeader>&amp;C&amp;"-,Bold"&amp;12SAS Expenditure (by Sub Groups)
FY 2016-17</oddHeader>
    <oddFooter>&amp;C&amp;"-,Bold Italic"&amp;9&amp;K09+000
&amp;K05+000Highlighted subgroups indicate subgroups with the highest utilisation/costs.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5"/>
  <sheetViews>
    <sheetView view="pageLayout" topLeftCell="C1" zoomScaleNormal="100" zoomScaleSheetLayoutView="100" workbookViewId="0">
      <selection activeCell="C1" sqref="C1"/>
    </sheetView>
  </sheetViews>
  <sheetFormatPr defaultRowHeight="15" x14ac:dyDescent="0.25"/>
  <cols>
    <col min="1" max="1" width="29.7109375" hidden="1" customWidth="1"/>
    <col min="2" max="2" width="38.7109375" hidden="1" customWidth="1"/>
    <col min="3" max="3" width="29" customWidth="1"/>
    <col min="4" max="4" width="59.7109375" customWidth="1"/>
    <col min="5" max="5" width="20.42578125" style="1" customWidth="1"/>
    <col min="6" max="6" width="20.5703125" style="57" customWidth="1"/>
  </cols>
  <sheetData>
    <row r="1" spans="1:6" ht="15.75" thickBot="1" x14ac:dyDescent="0.3">
      <c r="A1" s="51"/>
      <c r="C1" s="59" t="s">
        <v>948</v>
      </c>
      <c r="D1" s="59" t="s">
        <v>950</v>
      </c>
      <c r="E1" s="62" t="s">
        <v>951</v>
      </c>
      <c r="F1" s="61" t="s">
        <v>2</v>
      </c>
    </row>
    <row r="2" spans="1:6" ht="15.75" thickBot="1" x14ac:dyDescent="0.3">
      <c r="A2" s="51"/>
      <c r="C2" s="63" t="str">
        <f>A4</f>
        <v>Group 01 - One-Piece Closed</v>
      </c>
      <c r="D2" s="172"/>
      <c r="E2" s="117">
        <f>SUM(G1autilisation,G1butilisation,G1cutilisation)</f>
        <v>5476780</v>
      </c>
      <c r="F2" s="61">
        <f>SUM(F1atotalcost,F1btotalcost,F1ctotalcost)</f>
        <v>16671973.069999997</v>
      </c>
    </row>
    <row r="3" spans="1:6" x14ac:dyDescent="0.25">
      <c r="C3" s="25" t="str">
        <f>B4</f>
        <v>(a) Stoma Caps</v>
      </c>
      <c r="D3" s="15"/>
      <c r="E3" s="56">
        <f>SUBTOTAL(9,E4:E9)</f>
        <v>159000</v>
      </c>
      <c r="F3" s="81">
        <f>SUBTOTAL(9,F4:F9)</f>
        <v>218307.00000000006</v>
      </c>
    </row>
    <row r="4" spans="1:6" x14ac:dyDescent="0.25">
      <c r="A4" s="51" t="s">
        <v>60</v>
      </c>
      <c r="B4" s="51" t="s">
        <v>19</v>
      </c>
      <c r="C4" s="79" t="s">
        <v>61</v>
      </c>
      <c r="D4" s="77" t="s">
        <v>62</v>
      </c>
      <c r="E4" s="78">
        <v>15390</v>
      </c>
      <c r="F4" s="80">
        <v>21130.469999999998</v>
      </c>
    </row>
    <row r="5" spans="1:6" x14ac:dyDescent="0.25">
      <c r="A5" s="51" t="s">
        <v>60</v>
      </c>
      <c r="B5" s="51" t="s">
        <v>19</v>
      </c>
      <c r="C5" s="79" t="s">
        <v>63</v>
      </c>
      <c r="D5" s="77" t="s">
        <v>64</v>
      </c>
      <c r="E5" s="78">
        <v>32070</v>
      </c>
      <c r="F5" s="80">
        <v>44032.110000000022</v>
      </c>
    </row>
    <row r="6" spans="1:6" x14ac:dyDescent="0.25">
      <c r="A6" s="51" t="s">
        <v>60</v>
      </c>
      <c r="B6" s="51" t="s">
        <v>19</v>
      </c>
      <c r="C6" s="79" t="s">
        <v>65</v>
      </c>
      <c r="D6" s="77" t="s">
        <v>66</v>
      </c>
      <c r="E6" s="78">
        <v>24840</v>
      </c>
      <c r="F6" s="80">
        <v>34105.320000000022</v>
      </c>
    </row>
    <row r="7" spans="1:6" x14ac:dyDescent="0.25">
      <c r="A7" s="51" t="s">
        <v>60</v>
      </c>
      <c r="B7" s="51" t="s">
        <v>19</v>
      </c>
      <c r="C7" s="79" t="s">
        <v>67</v>
      </c>
      <c r="D7" s="77" t="s">
        <v>68</v>
      </c>
      <c r="E7" s="78">
        <v>11490</v>
      </c>
      <c r="F7" s="80">
        <v>15775.770000000002</v>
      </c>
    </row>
    <row r="8" spans="1:6" x14ac:dyDescent="0.25">
      <c r="A8" s="51" t="s">
        <v>60</v>
      </c>
      <c r="B8" s="51" t="s">
        <v>19</v>
      </c>
      <c r="C8" s="79" t="s">
        <v>69</v>
      </c>
      <c r="D8" s="77" t="s">
        <v>70</v>
      </c>
      <c r="E8" s="78">
        <v>73590</v>
      </c>
      <c r="F8" s="80">
        <v>101039.06999999999</v>
      </c>
    </row>
    <row r="9" spans="1:6" x14ac:dyDescent="0.25">
      <c r="A9" s="51" t="s">
        <v>60</v>
      </c>
      <c r="B9" s="51" t="s">
        <v>19</v>
      </c>
      <c r="C9" s="79" t="s">
        <v>71</v>
      </c>
      <c r="D9" s="77" t="s">
        <v>72</v>
      </c>
      <c r="E9" s="78">
        <v>1620</v>
      </c>
      <c r="F9" s="80">
        <v>2224.2599999999998</v>
      </c>
    </row>
    <row r="10" spans="1:6" s="52" customFormat="1" x14ac:dyDescent="0.25">
      <c r="A10" s="15" t="str">
        <f>A11</f>
        <v>Group 01 - One-Piece Closed</v>
      </c>
      <c r="C10" s="82" t="str">
        <f>B11</f>
        <v>(b) Flat Baseplate</v>
      </c>
      <c r="D10" s="15"/>
      <c r="E10" s="56">
        <f>SUBTOTAL(9,E11:E54)</f>
        <v>4383710</v>
      </c>
      <c r="F10" s="83">
        <f>SUBTOTAL(9,F11:F54)</f>
        <v>12239222.279999997</v>
      </c>
    </row>
    <row r="11" spans="1:6" x14ac:dyDescent="0.25">
      <c r="A11" s="51" t="s">
        <v>60</v>
      </c>
      <c r="B11" s="51" t="s">
        <v>20</v>
      </c>
      <c r="C11" s="86" t="s">
        <v>73</v>
      </c>
      <c r="D11" s="87" t="s">
        <v>74</v>
      </c>
      <c r="E11" s="88">
        <v>61410</v>
      </c>
      <c r="F11" s="89">
        <v>184782.69000000006</v>
      </c>
    </row>
    <row r="12" spans="1:6" x14ac:dyDescent="0.25">
      <c r="A12" s="51" t="s">
        <v>60</v>
      </c>
      <c r="B12" s="51" t="s">
        <v>20</v>
      </c>
      <c r="C12" s="86" t="s">
        <v>75</v>
      </c>
      <c r="D12" s="87" t="s">
        <v>76</v>
      </c>
      <c r="E12" s="88">
        <v>209340</v>
      </c>
      <c r="F12" s="89">
        <v>572544.90000000037</v>
      </c>
    </row>
    <row r="13" spans="1:6" x14ac:dyDescent="0.25">
      <c r="A13" s="51" t="s">
        <v>60</v>
      </c>
      <c r="B13" s="51" t="s">
        <v>20</v>
      </c>
      <c r="C13" s="86" t="s">
        <v>77</v>
      </c>
      <c r="D13" s="87" t="s">
        <v>76</v>
      </c>
      <c r="E13" s="88">
        <v>33870</v>
      </c>
      <c r="F13" s="89">
        <v>92634.45</v>
      </c>
    </row>
    <row r="14" spans="1:6" x14ac:dyDescent="0.25">
      <c r="A14" s="51" t="s">
        <v>60</v>
      </c>
      <c r="B14" s="51" t="s">
        <v>20</v>
      </c>
      <c r="C14" s="86" t="s">
        <v>78</v>
      </c>
      <c r="D14" s="87" t="s">
        <v>62</v>
      </c>
      <c r="E14" s="88">
        <v>31050</v>
      </c>
      <c r="F14" s="89">
        <v>84921.749999999971</v>
      </c>
    </row>
    <row r="15" spans="1:6" x14ac:dyDescent="0.25">
      <c r="A15" s="51" t="s">
        <v>60</v>
      </c>
      <c r="B15" s="51" t="s">
        <v>20</v>
      </c>
      <c r="C15" s="86" t="s">
        <v>79</v>
      </c>
      <c r="D15" s="87" t="s">
        <v>62</v>
      </c>
      <c r="E15" s="88">
        <v>4380</v>
      </c>
      <c r="F15" s="89">
        <v>11979.300000000001</v>
      </c>
    </row>
    <row r="16" spans="1:6" x14ac:dyDescent="0.25">
      <c r="A16" s="51" t="s">
        <v>60</v>
      </c>
      <c r="B16" s="51" t="s">
        <v>20</v>
      </c>
      <c r="C16" s="86" t="s">
        <v>80</v>
      </c>
      <c r="D16" s="87" t="s">
        <v>81</v>
      </c>
      <c r="E16" s="88">
        <v>22200</v>
      </c>
      <c r="F16" s="89">
        <v>60716.999999999985</v>
      </c>
    </row>
    <row r="17" spans="1:6" x14ac:dyDescent="0.25">
      <c r="A17" s="51" t="s">
        <v>60</v>
      </c>
      <c r="B17" s="51" t="s">
        <v>20</v>
      </c>
      <c r="C17" s="86" t="s">
        <v>82</v>
      </c>
      <c r="D17" s="87" t="s">
        <v>81</v>
      </c>
      <c r="E17" s="88">
        <v>1770</v>
      </c>
      <c r="F17" s="89">
        <v>4840.95</v>
      </c>
    </row>
    <row r="18" spans="1:6" x14ac:dyDescent="0.25">
      <c r="A18" s="51" t="s">
        <v>60</v>
      </c>
      <c r="B18" s="51" t="s">
        <v>20</v>
      </c>
      <c r="C18" s="86" t="s">
        <v>83</v>
      </c>
      <c r="D18" s="87" t="s">
        <v>84</v>
      </c>
      <c r="E18" s="88">
        <v>199230</v>
      </c>
      <c r="F18" s="89">
        <v>544894.05000000086</v>
      </c>
    </row>
    <row r="19" spans="1:6" x14ac:dyDescent="0.25">
      <c r="A19" s="51" t="s">
        <v>60</v>
      </c>
      <c r="B19" s="51" t="s">
        <v>20</v>
      </c>
      <c r="C19" s="86" t="s">
        <v>85</v>
      </c>
      <c r="D19" s="87" t="s">
        <v>86</v>
      </c>
      <c r="E19" s="88">
        <v>9510</v>
      </c>
      <c r="F19" s="89">
        <v>26009.85</v>
      </c>
    </row>
    <row r="20" spans="1:6" x14ac:dyDescent="0.25">
      <c r="A20" s="51" t="s">
        <v>60</v>
      </c>
      <c r="B20" s="51" t="s">
        <v>20</v>
      </c>
      <c r="C20" s="86" t="s">
        <v>87</v>
      </c>
      <c r="D20" s="87" t="s">
        <v>88</v>
      </c>
      <c r="E20" s="88">
        <v>49890</v>
      </c>
      <c r="F20" s="89">
        <v>136449.14999999997</v>
      </c>
    </row>
    <row r="21" spans="1:6" x14ac:dyDescent="0.25">
      <c r="A21" s="51" t="s">
        <v>60</v>
      </c>
      <c r="B21" s="51" t="s">
        <v>20</v>
      </c>
      <c r="C21" s="86" t="s">
        <v>89</v>
      </c>
      <c r="D21" s="87" t="s">
        <v>88</v>
      </c>
      <c r="E21" s="88">
        <v>23250</v>
      </c>
      <c r="F21" s="89">
        <v>63588.750000000015</v>
      </c>
    </row>
    <row r="22" spans="1:6" x14ac:dyDescent="0.25">
      <c r="A22" s="51" t="s">
        <v>60</v>
      </c>
      <c r="B22" s="51" t="s">
        <v>20</v>
      </c>
      <c r="C22" s="86" t="s">
        <v>90</v>
      </c>
      <c r="D22" s="87" t="s">
        <v>88</v>
      </c>
      <c r="E22" s="88">
        <v>312450</v>
      </c>
      <c r="F22" s="89">
        <v>854550.74999999988</v>
      </c>
    </row>
    <row r="23" spans="1:6" x14ac:dyDescent="0.25">
      <c r="A23" s="51" t="s">
        <v>60</v>
      </c>
      <c r="B23" s="51" t="s">
        <v>20</v>
      </c>
      <c r="C23" s="86" t="s">
        <v>91</v>
      </c>
      <c r="D23" s="87" t="s">
        <v>92</v>
      </c>
      <c r="E23" s="88">
        <v>27120</v>
      </c>
      <c r="F23" s="89">
        <v>74173.200000000012</v>
      </c>
    </row>
    <row r="24" spans="1:6" x14ac:dyDescent="0.25">
      <c r="A24" s="51" t="s">
        <v>60</v>
      </c>
      <c r="B24" s="51" t="s">
        <v>20</v>
      </c>
      <c r="C24" s="86" t="s">
        <v>93</v>
      </c>
      <c r="D24" s="87" t="s">
        <v>92</v>
      </c>
      <c r="E24" s="88">
        <v>160260</v>
      </c>
      <c r="F24" s="89">
        <v>438311.1000000005</v>
      </c>
    </row>
    <row r="25" spans="1:6" x14ac:dyDescent="0.25">
      <c r="A25" s="51" t="s">
        <v>60</v>
      </c>
      <c r="B25" s="51" t="s">
        <v>20</v>
      </c>
      <c r="C25" s="86" t="s">
        <v>94</v>
      </c>
      <c r="D25" s="87" t="s">
        <v>95</v>
      </c>
      <c r="E25" s="88">
        <v>43290</v>
      </c>
      <c r="F25" s="89">
        <v>130259.61000000003</v>
      </c>
    </row>
    <row r="26" spans="1:6" x14ac:dyDescent="0.25">
      <c r="A26" s="51" t="s">
        <v>60</v>
      </c>
      <c r="B26" s="51" t="s">
        <v>20</v>
      </c>
      <c r="C26" s="86" t="s">
        <v>96</v>
      </c>
      <c r="D26" s="87" t="s">
        <v>95</v>
      </c>
      <c r="E26" s="88">
        <v>297240</v>
      </c>
      <c r="F26" s="89">
        <v>894395.15999999922</v>
      </c>
    </row>
    <row r="27" spans="1:6" x14ac:dyDescent="0.25">
      <c r="A27" s="51" t="s">
        <v>60</v>
      </c>
      <c r="B27" s="51" t="s">
        <v>20</v>
      </c>
      <c r="C27" s="86" t="s">
        <v>97</v>
      </c>
      <c r="D27" s="87" t="s">
        <v>98</v>
      </c>
      <c r="E27" s="88">
        <v>548730</v>
      </c>
      <c r="F27" s="89">
        <v>1500776.549999998</v>
      </c>
    </row>
    <row r="28" spans="1:6" x14ac:dyDescent="0.25">
      <c r="A28" s="51" t="s">
        <v>60</v>
      </c>
      <c r="B28" s="51" t="s">
        <v>20</v>
      </c>
      <c r="C28" s="86" t="s">
        <v>99</v>
      </c>
      <c r="D28" s="87" t="s">
        <v>100</v>
      </c>
      <c r="E28" s="88">
        <v>181550</v>
      </c>
      <c r="F28" s="89">
        <v>546283.8899999999</v>
      </c>
    </row>
    <row r="29" spans="1:6" x14ac:dyDescent="0.25">
      <c r="A29" s="51" t="s">
        <v>60</v>
      </c>
      <c r="B29" s="51" t="s">
        <v>20</v>
      </c>
      <c r="C29" s="86" t="s">
        <v>101</v>
      </c>
      <c r="D29" s="87" t="s">
        <v>102</v>
      </c>
      <c r="E29" s="88">
        <v>134680</v>
      </c>
      <c r="F29" s="89">
        <v>368349.77000000037</v>
      </c>
    </row>
    <row r="30" spans="1:6" x14ac:dyDescent="0.25">
      <c r="A30" s="51" t="s">
        <v>60</v>
      </c>
      <c r="B30" s="51" t="s">
        <v>20</v>
      </c>
      <c r="C30" s="86" t="s">
        <v>103</v>
      </c>
      <c r="D30" s="87" t="s">
        <v>104</v>
      </c>
      <c r="E30" s="88">
        <v>64620</v>
      </c>
      <c r="F30" s="89">
        <v>176735.69999999998</v>
      </c>
    </row>
    <row r="31" spans="1:6" x14ac:dyDescent="0.25">
      <c r="A31" s="51" t="s">
        <v>60</v>
      </c>
      <c r="B31" s="51" t="s">
        <v>20</v>
      </c>
      <c r="C31" s="86" t="s">
        <v>105</v>
      </c>
      <c r="D31" s="87" t="s">
        <v>76</v>
      </c>
      <c r="E31" s="88">
        <v>23220</v>
      </c>
      <c r="F31" s="89">
        <v>63506.699999999968</v>
      </c>
    </row>
    <row r="32" spans="1:6" x14ac:dyDescent="0.25">
      <c r="A32" s="51" t="s">
        <v>60</v>
      </c>
      <c r="B32" s="51" t="s">
        <v>20</v>
      </c>
      <c r="C32" s="86" t="s">
        <v>106</v>
      </c>
      <c r="D32" s="87" t="s">
        <v>76</v>
      </c>
      <c r="E32" s="88">
        <v>9990</v>
      </c>
      <c r="F32" s="89">
        <v>27322.650000000005</v>
      </c>
    </row>
    <row r="33" spans="1:6" ht="15.75" thickBot="1" x14ac:dyDescent="0.3">
      <c r="A33" s="51" t="s">
        <v>60</v>
      </c>
      <c r="B33" s="51" t="s">
        <v>20</v>
      </c>
      <c r="C33" s="90" t="s">
        <v>107</v>
      </c>
      <c r="D33" s="91" t="s">
        <v>108</v>
      </c>
      <c r="E33" s="92">
        <v>451500</v>
      </c>
      <c r="F33" s="93">
        <v>1234852.4999999998</v>
      </c>
    </row>
    <row r="34" spans="1:6" ht="15.75" thickBot="1" x14ac:dyDescent="0.3">
      <c r="A34" s="51"/>
      <c r="B34" s="51"/>
      <c r="C34" s="59" t="s">
        <v>948</v>
      </c>
      <c r="D34" s="59" t="s">
        <v>950</v>
      </c>
      <c r="E34" s="62" t="s">
        <v>951</v>
      </c>
      <c r="F34" s="61" t="s">
        <v>2</v>
      </c>
    </row>
    <row r="35" spans="1:6" ht="15.75" thickBot="1" x14ac:dyDescent="0.3">
      <c r="A35" s="51"/>
      <c r="B35" s="51"/>
      <c r="C35" s="139" t="s">
        <v>952</v>
      </c>
      <c r="D35" s="140"/>
      <c r="E35" s="140"/>
      <c r="F35" s="141"/>
    </row>
    <row r="36" spans="1:6" x14ac:dyDescent="0.25">
      <c r="A36" s="51" t="s">
        <v>60</v>
      </c>
      <c r="B36" s="51" t="s">
        <v>20</v>
      </c>
      <c r="C36" s="98" t="s">
        <v>109</v>
      </c>
      <c r="D36" s="84" t="s">
        <v>110</v>
      </c>
      <c r="E36" s="85">
        <v>73710</v>
      </c>
      <c r="F36" s="100">
        <v>201596.84999999989</v>
      </c>
    </row>
    <row r="37" spans="1:6" x14ac:dyDescent="0.25">
      <c r="A37" s="51" t="s">
        <v>60</v>
      </c>
      <c r="B37" s="51" t="s">
        <v>20</v>
      </c>
      <c r="C37" s="79" t="s">
        <v>111</v>
      </c>
      <c r="D37" s="77" t="s">
        <v>112</v>
      </c>
      <c r="E37" s="78">
        <v>302310</v>
      </c>
      <c r="F37" s="80">
        <v>826817.85000000068</v>
      </c>
    </row>
    <row r="38" spans="1:6" x14ac:dyDescent="0.25">
      <c r="A38" s="51" t="s">
        <v>60</v>
      </c>
      <c r="B38" s="51" t="s">
        <v>20</v>
      </c>
      <c r="C38" s="79" t="s">
        <v>113</v>
      </c>
      <c r="D38" s="77" t="s">
        <v>114</v>
      </c>
      <c r="E38" s="78">
        <v>448860</v>
      </c>
      <c r="F38" s="80">
        <v>1227632.0999999987</v>
      </c>
    </row>
    <row r="39" spans="1:6" x14ac:dyDescent="0.25">
      <c r="A39" s="51" t="s">
        <v>60</v>
      </c>
      <c r="B39" s="51" t="s">
        <v>20</v>
      </c>
      <c r="C39" s="79" t="s">
        <v>115</v>
      </c>
      <c r="D39" s="77" t="s">
        <v>100</v>
      </c>
      <c r="E39" s="78">
        <v>40380</v>
      </c>
      <c r="F39" s="80">
        <v>110439.3</v>
      </c>
    </row>
    <row r="40" spans="1:6" x14ac:dyDescent="0.25">
      <c r="A40" s="51" t="s">
        <v>60</v>
      </c>
      <c r="B40" s="51" t="s">
        <v>20</v>
      </c>
      <c r="C40" s="79" t="s">
        <v>116</v>
      </c>
      <c r="D40" s="77" t="s">
        <v>117</v>
      </c>
      <c r="E40" s="78">
        <v>16620</v>
      </c>
      <c r="F40" s="80">
        <v>45455.7</v>
      </c>
    </row>
    <row r="41" spans="1:6" x14ac:dyDescent="0.25">
      <c r="A41" s="51" t="s">
        <v>60</v>
      </c>
      <c r="B41" s="51" t="s">
        <v>20</v>
      </c>
      <c r="C41" s="79" t="s">
        <v>118</v>
      </c>
      <c r="D41" s="77" t="s">
        <v>95</v>
      </c>
      <c r="E41" s="78">
        <v>19590</v>
      </c>
      <c r="F41" s="80">
        <v>58946.310000000027</v>
      </c>
    </row>
    <row r="42" spans="1:6" x14ac:dyDescent="0.25">
      <c r="A42" s="51" t="s">
        <v>60</v>
      </c>
      <c r="B42" s="51" t="s">
        <v>20</v>
      </c>
      <c r="C42" s="79" t="s">
        <v>119</v>
      </c>
      <c r="D42" s="77" t="s">
        <v>88</v>
      </c>
      <c r="E42" s="78">
        <v>17160</v>
      </c>
      <c r="F42" s="80">
        <v>46932.599999999991</v>
      </c>
    </row>
    <row r="43" spans="1:6" x14ac:dyDescent="0.25">
      <c r="A43" s="51" t="s">
        <v>60</v>
      </c>
      <c r="B43" s="51" t="s">
        <v>20</v>
      </c>
      <c r="C43" s="79" t="s">
        <v>120</v>
      </c>
      <c r="D43" s="77" t="s">
        <v>121</v>
      </c>
      <c r="E43" s="78">
        <v>121920</v>
      </c>
      <c r="F43" s="80">
        <v>333451.20000000007</v>
      </c>
    </row>
    <row r="44" spans="1:6" x14ac:dyDescent="0.25">
      <c r="A44" s="51" t="s">
        <v>60</v>
      </c>
      <c r="B44" s="51" t="s">
        <v>20</v>
      </c>
      <c r="C44" s="79" t="s">
        <v>122</v>
      </c>
      <c r="D44" s="77" t="s">
        <v>95</v>
      </c>
      <c r="E44" s="78">
        <v>218040</v>
      </c>
      <c r="F44" s="80">
        <v>656082.35999999905</v>
      </c>
    </row>
    <row r="45" spans="1:6" x14ac:dyDescent="0.25">
      <c r="A45" s="51" t="s">
        <v>60</v>
      </c>
      <c r="B45" s="51" t="s">
        <v>20</v>
      </c>
      <c r="C45" s="79" t="s">
        <v>123</v>
      </c>
      <c r="D45" s="77" t="s">
        <v>124</v>
      </c>
      <c r="E45" s="78">
        <v>1380</v>
      </c>
      <c r="F45" s="80">
        <v>3774.3000000000006</v>
      </c>
    </row>
    <row r="46" spans="1:6" x14ac:dyDescent="0.25">
      <c r="A46" s="51" t="s">
        <v>60</v>
      </c>
      <c r="B46" s="51" t="s">
        <v>20</v>
      </c>
      <c r="C46" s="79" t="s">
        <v>125</v>
      </c>
      <c r="D46" s="77" t="s">
        <v>76</v>
      </c>
      <c r="E46" s="78">
        <v>19030</v>
      </c>
      <c r="F46" s="80">
        <v>52047.02</v>
      </c>
    </row>
    <row r="47" spans="1:6" x14ac:dyDescent="0.25">
      <c r="A47" s="51" t="s">
        <v>60</v>
      </c>
      <c r="B47" s="51" t="s">
        <v>20</v>
      </c>
      <c r="C47" s="79" t="s">
        <v>126</v>
      </c>
      <c r="D47" s="77" t="s">
        <v>92</v>
      </c>
      <c r="E47" s="78">
        <v>16350</v>
      </c>
      <c r="F47" s="80">
        <v>44717.250000000007</v>
      </c>
    </row>
    <row r="48" spans="1:6" x14ac:dyDescent="0.25">
      <c r="A48" s="51" t="s">
        <v>60</v>
      </c>
      <c r="B48" s="51" t="s">
        <v>20</v>
      </c>
      <c r="C48" s="79" t="s">
        <v>127</v>
      </c>
      <c r="D48" s="77" t="s">
        <v>128</v>
      </c>
      <c r="E48" s="78">
        <v>22730</v>
      </c>
      <c r="F48" s="80">
        <v>62166.499999999978</v>
      </c>
    </row>
    <row r="49" spans="1:6" x14ac:dyDescent="0.25">
      <c r="A49" s="51" t="s">
        <v>60</v>
      </c>
      <c r="B49" s="51" t="s">
        <v>20</v>
      </c>
      <c r="C49" s="79" t="s">
        <v>129</v>
      </c>
      <c r="D49" s="77" t="s">
        <v>121</v>
      </c>
      <c r="E49" s="78">
        <v>32700</v>
      </c>
      <c r="F49" s="80">
        <v>89434.5</v>
      </c>
    </row>
    <row r="50" spans="1:6" x14ac:dyDescent="0.25">
      <c r="A50" s="51" t="s">
        <v>60</v>
      </c>
      <c r="B50" s="51" t="s">
        <v>20</v>
      </c>
      <c r="C50" s="79" t="s">
        <v>130</v>
      </c>
      <c r="D50" s="77" t="s">
        <v>100</v>
      </c>
      <c r="E50" s="78">
        <v>76070</v>
      </c>
      <c r="F50" s="80">
        <v>228894.57000000018</v>
      </c>
    </row>
    <row r="51" spans="1:6" x14ac:dyDescent="0.25">
      <c r="A51" s="51" t="s">
        <v>60</v>
      </c>
      <c r="B51" s="51" t="s">
        <v>20</v>
      </c>
      <c r="C51" s="79" t="s">
        <v>131</v>
      </c>
      <c r="D51" s="77" t="s">
        <v>132</v>
      </c>
      <c r="E51" s="78">
        <v>9390</v>
      </c>
      <c r="F51" s="80">
        <v>28254.510000000002</v>
      </c>
    </row>
    <row r="52" spans="1:6" x14ac:dyDescent="0.25">
      <c r="A52" s="51" t="s">
        <v>60</v>
      </c>
      <c r="B52" s="51" t="s">
        <v>20</v>
      </c>
      <c r="C52" s="79" t="s">
        <v>133</v>
      </c>
      <c r="D52" s="77" t="s">
        <v>72</v>
      </c>
      <c r="E52" s="78">
        <v>36870</v>
      </c>
      <c r="F52" s="80">
        <v>100839.44999999998</v>
      </c>
    </row>
    <row r="53" spans="1:6" x14ac:dyDescent="0.25">
      <c r="A53" s="51" t="s">
        <v>60</v>
      </c>
      <c r="B53" s="51" t="s">
        <v>20</v>
      </c>
      <c r="C53" s="79" t="s">
        <v>134</v>
      </c>
      <c r="D53" s="77" t="s">
        <v>135</v>
      </c>
      <c r="E53" s="78">
        <v>5010</v>
      </c>
      <c r="F53" s="80">
        <v>15075.09</v>
      </c>
    </row>
    <row r="54" spans="1:6" x14ac:dyDescent="0.25">
      <c r="A54" s="51" t="s">
        <v>60</v>
      </c>
      <c r="B54" s="51" t="s">
        <v>20</v>
      </c>
      <c r="C54" s="79" t="s">
        <v>136</v>
      </c>
      <c r="D54" s="77" t="s">
        <v>137</v>
      </c>
      <c r="E54" s="78">
        <v>5040</v>
      </c>
      <c r="F54" s="80">
        <v>13784.4</v>
      </c>
    </row>
    <row r="55" spans="1:6" x14ac:dyDescent="0.25">
      <c r="A55" s="15" t="str">
        <f>A56</f>
        <v>Group 01 - One-Piece Closed</v>
      </c>
      <c r="C55" s="25" t="str">
        <f>B56</f>
        <v>(c) Convex Baseplate</v>
      </c>
      <c r="D55" s="53"/>
      <c r="E55" s="56">
        <f>SUBTOTAL(9,E56:E81)</f>
        <v>934070</v>
      </c>
      <c r="F55" s="81">
        <f>SUBTOTAL(9,F56:F81)</f>
        <v>4214443.7899999982</v>
      </c>
    </row>
    <row r="56" spans="1:6" x14ac:dyDescent="0.25">
      <c r="A56" s="51" t="s">
        <v>60</v>
      </c>
      <c r="B56" s="51" t="s">
        <v>21</v>
      </c>
      <c r="C56" s="79" t="s">
        <v>138</v>
      </c>
      <c r="D56" s="77" t="s">
        <v>81</v>
      </c>
      <c r="E56" s="78">
        <v>67110</v>
      </c>
      <c r="F56" s="80">
        <v>297498.63000000006</v>
      </c>
    </row>
    <row r="57" spans="1:6" x14ac:dyDescent="0.25">
      <c r="A57" s="51" t="s">
        <v>60</v>
      </c>
      <c r="B57" s="51" t="s">
        <v>21</v>
      </c>
      <c r="C57" s="79" t="s">
        <v>139</v>
      </c>
      <c r="D57" s="77" t="s">
        <v>140</v>
      </c>
      <c r="E57" s="78">
        <v>50640</v>
      </c>
      <c r="F57" s="80">
        <v>238362.47999999969</v>
      </c>
    </row>
    <row r="58" spans="1:6" x14ac:dyDescent="0.25">
      <c r="A58" s="51" t="s">
        <v>60</v>
      </c>
      <c r="B58" s="51" t="s">
        <v>21</v>
      </c>
      <c r="C58" s="79" t="s">
        <v>141</v>
      </c>
      <c r="D58" s="77" t="s">
        <v>62</v>
      </c>
      <c r="E58" s="78">
        <v>23160</v>
      </c>
      <c r="F58" s="80">
        <v>102668.27999999997</v>
      </c>
    </row>
    <row r="59" spans="1:6" x14ac:dyDescent="0.25">
      <c r="A59" s="51" t="s">
        <v>60</v>
      </c>
      <c r="B59" s="51" t="s">
        <v>21</v>
      </c>
      <c r="C59" s="79" t="s">
        <v>142</v>
      </c>
      <c r="D59" s="77" t="s">
        <v>143</v>
      </c>
      <c r="E59" s="78">
        <v>21640</v>
      </c>
      <c r="F59" s="80">
        <v>101859.48000000001</v>
      </c>
    </row>
    <row r="60" spans="1:6" x14ac:dyDescent="0.25">
      <c r="A60" s="51" t="s">
        <v>60</v>
      </c>
      <c r="B60" s="51" t="s">
        <v>21</v>
      </c>
      <c r="C60" s="79" t="s">
        <v>144</v>
      </c>
      <c r="D60" s="77" t="s">
        <v>145</v>
      </c>
      <c r="E60" s="78">
        <v>33580</v>
      </c>
      <c r="F60" s="80">
        <v>148860.1399999999</v>
      </c>
    </row>
    <row r="61" spans="1:6" x14ac:dyDescent="0.25">
      <c r="A61" s="51" t="s">
        <v>60</v>
      </c>
      <c r="B61" s="51" t="s">
        <v>21</v>
      </c>
      <c r="C61" s="79" t="s">
        <v>146</v>
      </c>
      <c r="D61" s="77" t="s">
        <v>147</v>
      </c>
      <c r="E61" s="78">
        <v>39880</v>
      </c>
      <c r="F61" s="80">
        <v>176788.03999999989</v>
      </c>
    </row>
    <row r="62" spans="1:6" x14ac:dyDescent="0.25">
      <c r="A62" s="51" t="s">
        <v>60</v>
      </c>
      <c r="B62" s="51" t="s">
        <v>21</v>
      </c>
      <c r="C62" s="79" t="s">
        <v>148</v>
      </c>
      <c r="D62" s="77" t="s">
        <v>149</v>
      </c>
      <c r="E62" s="78">
        <v>6340</v>
      </c>
      <c r="F62" s="80">
        <v>28105.22</v>
      </c>
    </row>
    <row r="63" spans="1:6" x14ac:dyDescent="0.25">
      <c r="A63" s="51" t="s">
        <v>60</v>
      </c>
      <c r="B63" s="51" t="s">
        <v>21</v>
      </c>
      <c r="C63" s="79" t="s">
        <v>150</v>
      </c>
      <c r="D63" s="77" t="s">
        <v>151</v>
      </c>
      <c r="E63" s="78">
        <v>145220</v>
      </c>
      <c r="F63" s="80">
        <v>643760.26000000059</v>
      </c>
    </row>
    <row r="64" spans="1:6" x14ac:dyDescent="0.25">
      <c r="A64" s="51" t="s">
        <v>60</v>
      </c>
      <c r="B64" s="51" t="s">
        <v>21</v>
      </c>
      <c r="C64" s="79" t="s">
        <v>152</v>
      </c>
      <c r="D64" s="77" t="s">
        <v>104</v>
      </c>
      <c r="E64" s="78">
        <v>73130</v>
      </c>
      <c r="F64" s="80">
        <v>324185.2899999998</v>
      </c>
    </row>
    <row r="65" spans="1:6" x14ac:dyDescent="0.25">
      <c r="A65" s="51" t="s">
        <v>60</v>
      </c>
      <c r="B65" s="51" t="s">
        <v>21</v>
      </c>
      <c r="C65" s="79" t="s">
        <v>153</v>
      </c>
      <c r="D65" s="77" t="s">
        <v>76</v>
      </c>
      <c r="E65" s="78">
        <v>5300</v>
      </c>
      <c r="F65" s="80">
        <v>23494.899999999998</v>
      </c>
    </row>
    <row r="66" spans="1:6" x14ac:dyDescent="0.25">
      <c r="A66" s="51" t="s">
        <v>60</v>
      </c>
      <c r="B66" s="51" t="s">
        <v>21</v>
      </c>
      <c r="C66" s="79" t="s">
        <v>154</v>
      </c>
      <c r="D66" s="77" t="s">
        <v>114</v>
      </c>
      <c r="E66" s="78">
        <v>58990</v>
      </c>
      <c r="F66" s="80">
        <v>261502.6699999999</v>
      </c>
    </row>
    <row r="67" spans="1:6" ht="15.75" thickBot="1" x14ac:dyDescent="0.3">
      <c r="A67" s="51" t="s">
        <v>60</v>
      </c>
      <c r="B67" s="51" t="s">
        <v>21</v>
      </c>
      <c r="C67" s="99" t="s">
        <v>155</v>
      </c>
      <c r="D67" s="94" t="s">
        <v>156</v>
      </c>
      <c r="E67" s="95">
        <v>45290</v>
      </c>
      <c r="F67" s="101">
        <v>200770.56999999992</v>
      </c>
    </row>
    <row r="68" spans="1:6" ht="15.75" thickBot="1" x14ac:dyDescent="0.3">
      <c r="A68" s="51"/>
      <c r="B68" s="51"/>
      <c r="C68" s="59" t="s">
        <v>948</v>
      </c>
      <c r="D68" s="59" t="s">
        <v>950</v>
      </c>
      <c r="E68" s="62" t="s">
        <v>951</v>
      </c>
      <c r="F68" s="61" t="s">
        <v>2</v>
      </c>
    </row>
    <row r="69" spans="1:6" ht="15.75" thickBot="1" x14ac:dyDescent="0.3">
      <c r="A69" s="51"/>
      <c r="B69" s="51"/>
      <c r="C69" s="139" t="s">
        <v>952</v>
      </c>
      <c r="D69" s="140"/>
      <c r="E69" s="140"/>
      <c r="F69" s="141"/>
    </row>
    <row r="70" spans="1:6" x14ac:dyDescent="0.25">
      <c r="A70" s="51" t="s">
        <v>60</v>
      </c>
      <c r="B70" s="51" t="s">
        <v>21</v>
      </c>
      <c r="C70" s="98" t="s">
        <v>157</v>
      </c>
      <c r="D70" s="84" t="s">
        <v>95</v>
      </c>
      <c r="E70" s="85">
        <v>104550</v>
      </c>
      <c r="F70" s="100">
        <v>492116.84999999858</v>
      </c>
    </row>
    <row r="71" spans="1:6" x14ac:dyDescent="0.25">
      <c r="A71" s="51" t="s">
        <v>60</v>
      </c>
      <c r="B71" s="51" t="s">
        <v>21</v>
      </c>
      <c r="C71" s="79" t="s">
        <v>158</v>
      </c>
      <c r="D71" s="77" t="s">
        <v>88</v>
      </c>
      <c r="E71" s="78">
        <v>82230</v>
      </c>
      <c r="F71" s="80">
        <v>364525.59000000014</v>
      </c>
    </row>
    <row r="72" spans="1:6" x14ac:dyDescent="0.25">
      <c r="A72" s="51" t="s">
        <v>60</v>
      </c>
      <c r="B72" s="51" t="s">
        <v>21</v>
      </c>
      <c r="C72" s="79" t="s">
        <v>159</v>
      </c>
      <c r="D72" s="77" t="s">
        <v>100</v>
      </c>
      <c r="E72" s="78">
        <v>80390</v>
      </c>
      <c r="F72" s="80">
        <v>378395.72999999952</v>
      </c>
    </row>
    <row r="73" spans="1:6" x14ac:dyDescent="0.25">
      <c r="A73" s="51" t="s">
        <v>60</v>
      </c>
      <c r="B73" s="51" t="s">
        <v>21</v>
      </c>
      <c r="C73" s="79" t="s">
        <v>160</v>
      </c>
      <c r="D73" s="77" t="s">
        <v>161</v>
      </c>
      <c r="E73" s="78">
        <v>6910</v>
      </c>
      <c r="F73" s="80">
        <v>32525.37</v>
      </c>
    </row>
    <row r="74" spans="1:6" x14ac:dyDescent="0.25">
      <c r="A74" s="51" t="s">
        <v>60</v>
      </c>
      <c r="B74" s="51" t="s">
        <v>21</v>
      </c>
      <c r="C74" s="79" t="s">
        <v>162</v>
      </c>
      <c r="D74" s="77" t="s">
        <v>163</v>
      </c>
      <c r="E74" s="78">
        <v>44520</v>
      </c>
      <c r="F74" s="80">
        <v>197357.15999999997</v>
      </c>
    </row>
    <row r="75" spans="1:6" x14ac:dyDescent="0.25">
      <c r="A75" s="51" t="s">
        <v>60</v>
      </c>
      <c r="B75" s="51" t="s">
        <v>21</v>
      </c>
      <c r="C75" s="79" t="s">
        <v>164</v>
      </c>
      <c r="D75" s="77" t="s">
        <v>165</v>
      </c>
      <c r="E75" s="78">
        <v>6940</v>
      </c>
      <c r="F75" s="80">
        <v>30765.019999999997</v>
      </c>
    </row>
    <row r="76" spans="1:6" x14ac:dyDescent="0.25">
      <c r="A76" s="51" t="s">
        <v>60</v>
      </c>
      <c r="B76" s="51" t="s">
        <v>21</v>
      </c>
      <c r="C76" s="79" t="s">
        <v>166</v>
      </c>
      <c r="D76" s="77" t="s">
        <v>167</v>
      </c>
      <c r="E76" s="78">
        <v>32400</v>
      </c>
      <c r="F76" s="80">
        <v>143629.19999999995</v>
      </c>
    </row>
    <row r="77" spans="1:6" x14ac:dyDescent="0.25">
      <c r="A77" s="51" t="s">
        <v>60</v>
      </c>
      <c r="B77" s="51" t="s">
        <v>21</v>
      </c>
      <c r="C77" s="79" t="s">
        <v>168</v>
      </c>
      <c r="D77" s="77" t="s">
        <v>169</v>
      </c>
      <c r="E77" s="78">
        <v>1050</v>
      </c>
      <c r="F77" s="80">
        <v>4942.3500000000004</v>
      </c>
    </row>
    <row r="78" spans="1:6" x14ac:dyDescent="0.25">
      <c r="A78" s="51" t="s">
        <v>60</v>
      </c>
      <c r="B78" s="51" t="s">
        <v>21</v>
      </c>
      <c r="C78" s="79" t="s">
        <v>170</v>
      </c>
      <c r="D78" s="77" t="s">
        <v>171</v>
      </c>
      <c r="E78" s="78">
        <v>2880</v>
      </c>
      <c r="F78" s="80">
        <v>13556.16</v>
      </c>
    </row>
    <row r="79" spans="1:6" x14ac:dyDescent="0.25">
      <c r="A79" s="51" t="s">
        <v>60</v>
      </c>
      <c r="B79" s="51" t="s">
        <v>21</v>
      </c>
      <c r="C79" s="79" t="s">
        <v>172</v>
      </c>
      <c r="D79" s="77" t="s">
        <v>173</v>
      </c>
      <c r="E79" s="78">
        <v>900</v>
      </c>
      <c r="F79" s="80">
        <v>3989.7</v>
      </c>
    </row>
    <row r="80" spans="1:6" x14ac:dyDescent="0.25">
      <c r="A80" s="51" t="s">
        <v>60</v>
      </c>
      <c r="B80" s="51" t="s">
        <v>21</v>
      </c>
      <c r="C80" s="79" t="s">
        <v>174</v>
      </c>
      <c r="D80" s="77" t="s">
        <v>175</v>
      </c>
      <c r="E80" s="78">
        <v>960</v>
      </c>
      <c r="F80" s="80">
        <v>4518.72</v>
      </c>
    </row>
    <row r="81" spans="1:6" ht="15.75" thickBot="1" x14ac:dyDescent="0.3">
      <c r="A81" s="51" t="s">
        <v>60</v>
      </c>
      <c r="B81" s="51" t="s">
        <v>21</v>
      </c>
      <c r="C81" s="99" t="s">
        <v>176</v>
      </c>
      <c r="D81" s="94" t="s">
        <v>177</v>
      </c>
      <c r="E81" s="95">
        <v>60</v>
      </c>
      <c r="F81" s="101">
        <v>265.98</v>
      </c>
    </row>
    <row r="82" spans="1:6" ht="15.75" thickBot="1" x14ac:dyDescent="0.3">
      <c r="A82" s="51"/>
      <c r="C82" s="59" t="s">
        <v>948</v>
      </c>
      <c r="D82" s="59" t="s">
        <v>950</v>
      </c>
      <c r="E82" s="60" t="s">
        <v>951</v>
      </c>
      <c r="F82" s="61" t="s">
        <v>2</v>
      </c>
    </row>
    <row r="83" spans="1:6" ht="15.75" thickBot="1" x14ac:dyDescent="0.3">
      <c r="B83" s="51"/>
      <c r="C83" s="63" t="str">
        <f>A85</f>
        <v>Group 02 - One-Piece Drainable</v>
      </c>
      <c r="D83" s="174"/>
      <c r="E83" s="60">
        <f>SUM(G2autilisation,g2butilisation)</f>
        <v>2810678</v>
      </c>
      <c r="F83" s="61">
        <f>SUM(G2atotalcost,F2btotalcost)</f>
        <v>15683764.150000023</v>
      </c>
    </row>
    <row r="84" spans="1:6" x14ac:dyDescent="0.25">
      <c r="C84" s="102" t="str">
        <f>B85</f>
        <v>(a) Flat Baseplate</v>
      </c>
      <c r="D84" s="53"/>
      <c r="E84" s="54">
        <f>SUBTOTAL(9,E85:E126)</f>
        <v>1196705</v>
      </c>
      <c r="F84" s="76">
        <f>SUBTOTAL(9,F85:F126)</f>
        <v>5393268.5800000094</v>
      </c>
    </row>
    <row r="85" spans="1:6" x14ac:dyDescent="0.25">
      <c r="A85" s="51" t="s">
        <v>22</v>
      </c>
      <c r="B85" s="51" t="s">
        <v>23</v>
      </c>
      <c r="C85" s="79" t="s">
        <v>178</v>
      </c>
      <c r="D85" s="77" t="s">
        <v>81</v>
      </c>
      <c r="E85" s="78">
        <v>10380</v>
      </c>
      <c r="F85" s="80">
        <v>21486.600000000002</v>
      </c>
    </row>
    <row r="86" spans="1:6" x14ac:dyDescent="0.25">
      <c r="A86" s="51" t="s">
        <v>22</v>
      </c>
      <c r="B86" s="51" t="s">
        <v>23</v>
      </c>
      <c r="C86" s="79" t="s">
        <v>179</v>
      </c>
      <c r="D86" s="77" t="s">
        <v>62</v>
      </c>
      <c r="E86" s="78">
        <v>2900</v>
      </c>
      <c r="F86" s="80">
        <v>6002.9999999999991</v>
      </c>
    </row>
    <row r="87" spans="1:6" x14ac:dyDescent="0.25">
      <c r="A87" s="51" t="s">
        <v>22</v>
      </c>
      <c r="B87" s="51" t="s">
        <v>23</v>
      </c>
      <c r="C87" s="79" t="s">
        <v>180</v>
      </c>
      <c r="D87" s="77" t="s">
        <v>181</v>
      </c>
      <c r="E87" s="78">
        <v>3280</v>
      </c>
      <c r="F87" s="80">
        <v>14487.76</v>
      </c>
    </row>
    <row r="88" spans="1:6" x14ac:dyDescent="0.25">
      <c r="A88" s="51" t="s">
        <v>22</v>
      </c>
      <c r="B88" s="51" t="s">
        <v>23</v>
      </c>
      <c r="C88" s="79" t="s">
        <v>182</v>
      </c>
      <c r="D88" s="77" t="s">
        <v>62</v>
      </c>
      <c r="E88" s="78">
        <v>5530</v>
      </c>
      <c r="F88" s="80">
        <v>8516.1999999999989</v>
      </c>
    </row>
    <row r="89" spans="1:6" x14ac:dyDescent="0.25">
      <c r="A89" s="51" t="s">
        <v>22</v>
      </c>
      <c r="B89" s="51" t="s">
        <v>23</v>
      </c>
      <c r="C89" s="79" t="s">
        <v>183</v>
      </c>
      <c r="D89" s="77" t="s">
        <v>84</v>
      </c>
      <c r="E89" s="78">
        <v>6320</v>
      </c>
      <c r="F89" s="80">
        <v>13082.400000000001</v>
      </c>
    </row>
    <row r="90" spans="1:6" x14ac:dyDescent="0.25">
      <c r="A90" s="51" t="s">
        <v>22</v>
      </c>
      <c r="B90" s="51" t="s">
        <v>23</v>
      </c>
      <c r="C90" s="79" t="s">
        <v>184</v>
      </c>
      <c r="D90" s="77" t="s">
        <v>84</v>
      </c>
      <c r="E90" s="78">
        <v>24530</v>
      </c>
      <c r="F90" s="80">
        <v>37776.200000000012</v>
      </c>
    </row>
    <row r="91" spans="1:6" x14ac:dyDescent="0.25">
      <c r="A91" s="51" t="s">
        <v>22</v>
      </c>
      <c r="B91" s="51" t="s">
        <v>23</v>
      </c>
      <c r="C91" s="79" t="s">
        <v>185</v>
      </c>
      <c r="D91" s="77" t="s">
        <v>76</v>
      </c>
      <c r="E91" s="78">
        <v>9030</v>
      </c>
      <c r="F91" s="80">
        <v>30846.48</v>
      </c>
    </row>
    <row r="92" spans="1:6" x14ac:dyDescent="0.25">
      <c r="A92" s="51" t="s">
        <v>22</v>
      </c>
      <c r="B92" s="51" t="s">
        <v>23</v>
      </c>
      <c r="C92" s="79" t="s">
        <v>186</v>
      </c>
      <c r="D92" s="77" t="s">
        <v>86</v>
      </c>
      <c r="E92" s="78">
        <v>11070</v>
      </c>
      <c r="F92" s="80">
        <v>17047.8</v>
      </c>
    </row>
    <row r="93" spans="1:6" x14ac:dyDescent="0.25">
      <c r="A93" s="51" t="s">
        <v>22</v>
      </c>
      <c r="B93" s="51" t="s">
        <v>23</v>
      </c>
      <c r="C93" s="79" t="s">
        <v>187</v>
      </c>
      <c r="D93" s="77" t="s">
        <v>188</v>
      </c>
      <c r="E93" s="78">
        <v>11520</v>
      </c>
      <c r="F93" s="80">
        <v>17740.799999999996</v>
      </c>
    </row>
    <row r="94" spans="1:6" x14ac:dyDescent="0.25">
      <c r="A94" s="51" t="s">
        <v>22</v>
      </c>
      <c r="B94" s="51" t="s">
        <v>23</v>
      </c>
      <c r="C94" s="79" t="s">
        <v>189</v>
      </c>
      <c r="D94" s="77" t="s">
        <v>76</v>
      </c>
      <c r="E94" s="78">
        <v>72603</v>
      </c>
      <c r="F94" s="80">
        <v>339346.42000000027</v>
      </c>
    </row>
    <row r="95" spans="1:6" x14ac:dyDescent="0.25">
      <c r="A95" s="51" t="s">
        <v>22</v>
      </c>
      <c r="B95" s="51" t="s">
        <v>23</v>
      </c>
      <c r="C95" s="79" t="s">
        <v>190</v>
      </c>
      <c r="D95" s="77" t="s">
        <v>92</v>
      </c>
      <c r="E95" s="78">
        <v>5520</v>
      </c>
      <c r="F95" s="80">
        <v>23051.519999999997</v>
      </c>
    </row>
    <row r="96" spans="1:6" x14ac:dyDescent="0.25">
      <c r="A96" s="51" t="s">
        <v>22</v>
      </c>
      <c r="B96" s="51" t="s">
        <v>23</v>
      </c>
      <c r="C96" s="79" t="s">
        <v>191</v>
      </c>
      <c r="D96" s="77" t="s">
        <v>192</v>
      </c>
      <c r="E96" s="78">
        <v>126240</v>
      </c>
      <c r="F96" s="80">
        <v>590045.76000000141</v>
      </c>
    </row>
    <row r="97" spans="1:6" x14ac:dyDescent="0.25">
      <c r="A97" s="51" t="s">
        <v>22</v>
      </c>
      <c r="B97" s="51" t="s">
        <v>23</v>
      </c>
      <c r="C97" s="79" t="s">
        <v>193</v>
      </c>
      <c r="D97" s="77" t="s">
        <v>194</v>
      </c>
      <c r="E97" s="78">
        <v>37770</v>
      </c>
      <c r="F97" s="80">
        <v>184279.83000000005</v>
      </c>
    </row>
    <row r="98" spans="1:6" x14ac:dyDescent="0.25">
      <c r="A98" s="51" t="s">
        <v>22</v>
      </c>
      <c r="B98" s="51" t="s">
        <v>23</v>
      </c>
      <c r="C98" s="79" t="s">
        <v>195</v>
      </c>
      <c r="D98" s="77" t="s">
        <v>194</v>
      </c>
      <c r="E98" s="78">
        <v>15430</v>
      </c>
      <c r="F98" s="80">
        <v>75282.97</v>
      </c>
    </row>
    <row r="99" spans="1:6" x14ac:dyDescent="0.25">
      <c r="A99" s="51" t="s">
        <v>22</v>
      </c>
      <c r="B99" s="51" t="s">
        <v>23</v>
      </c>
      <c r="C99" s="79" t="s">
        <v>196</v>
      </c>
      <c r="D99" s="77" t="s">
        <v>98</v>
      </c>
      <c r="E99" s="78">
        <v>219479</v>
      </c>
      <c r="F99" s="80">
        <v>1025844.7500000037</v>
      </c>
    </row>
    <row r="100" spans="1:6" x14ac:dyDescent="0.25">
      <c r="A100" s="51" t="s">
        <v>22</v>
      </c>
      <c r="B100" s="51" t="s">
        <v>23</v>
      </c>
      <c r="C100" s="79" t="s">
        <v>197</v>
      </c>
      <c r="D100" s="77" t="s">
        <v>198</v>
      </c>
      <c r="E100" s="78">
        <v>6300</v>
      </c>
      <c r="F100" s="80">
        <v>30737.69999999999</v>
      </c>
    </row>
    <row r="101" spans="1:6" x14ac:dyDescent="0.25">
      <c r="A101" s="51" t="s">
        <v>22</v>
      </c>
      <c r="B101" s="51" t="s">
        <v>23</v>
      </c>
      <c r="C101" s="79" t="s">
        <v>199</v>
      </c>
      <c r="D101" s="77" t="s">
        <v>102</v>
      </c>
      <c r="E101" s="78">
        <v>16130</v>
      </c>
      <c r="F101" s="80">
        <v>75391.62000000001</v>
      </c>
    </row>
    <row r="102" spans="1:6" x14ac:dyDescent="0.25">
      <c r="A102" s="51" t="s">
        <v>22</v>
      </c>
      <c r="B102" s="51" t="s">
        <v>23</v>
      </c>
      <c r="C102" s="79" t="s">
        <v>200</v>
      </c>
      <c r="D102" s="77" t="s">
        <v>112</v>
      </c>
      <c r="E102" s="78">
        <v>87200</v>
      </c>
      <c r="F102" s="80">
        <v>407572.71000000072</v>
      </c>
    </row>
    <row r="103" spans="1:6" x14ac:dyDescent="0.25">
      <c r="A103" s="51" t="s">
        <v>22</v>
      </c>
      <c r="B103" s="51" t="s">
        <v>23</v>
      </c>
      <c r="C103" s="79" t="s">
        <v>201</v>
      </c>
      <c r="D103" s="77" t="s">
        <v>114</v>
      </c>
      <c r="E103" s="78">
        <v>6090</v>
      </c>
      <c r="F103" s="80">
        <v>28464.659999999996</v>
      </c>
    </row>
    <row r="104" spans="1:6" x14ac:dyDescent="0.25">
      <c r="A104" s="51" t="s">
        <v>22</v>
      </c>
      <c r="B104" s="51" t="s">
        <v>23</v>
      </c>
      <c r="C104" s="79" t="s">
        <v>202</v>
      </c>
      <c r="D104" s="77" t="s">
        <v>95</v>
      </c>
      <c r="E104" s="78">
        <v>3690</v>
      </c>
      <c r="F104" s="80">
        <v>18003.509999999998</v>
      </c>
    </row>
    <row r="105" spans="1:6" x14ac:dyDescent="0.25">
      <c r="A105" s="51" t="s">
        <v>22</v>
      </c>
      <c r="B105" s="51" t="s">
        <v>23</v>
      </c>
      <c r="C105" s="79" t="s">
        <v>203</v>
      </c>
      <c r="D105" s="77" t="s">
        <v>110</v>
      </c>
      <c r="E105" s="78">
        <v>71793</v>
      </c>
      <c r="F105" s="80">
        <v>335560.48000000056</v>
      </c>
    </row>
    <row r="106" spans="1:6" x14ac:dyDescent="0.25">
      <c r="A106" s="51" t="s">
        <v>22</v>
      </c>
      <c r="B106" s="51" t="s">
        <v>23</v>
      </c>
      <c r="C106" s="79" t="s">
        <v>204</v>
      </c>
      <c r="D106" s="77" t="s">
        <v>205</v>
      </c>
      <c r="E106" s="78">
        <v>26050</v>
      </c>
      <c r="F106" s="80">
        <v>127097.90000000001</v>
      </c>
    </row>
    <row r="107" spans="1:6" x14ac:dyDescent="0.25">
      <c r="A107" s="51" t="s">
        <v>22</v>
      </c>
      <c r="B107" s="51" t="s">
        <v>23</v>
      </c>
      <c r="C107" s="79" t="s">
        <v>206</v>
      </c>
      <c r="D107" s="77" t="s">
        <v>207</v>
      </c>
      <c r="E107" s="78">
        <v>201900</v>
      </c>
      <c r="F107" s="80">
        <v>943680.600000003</v>
      </c>
    </row>
    <row r="108" spans="1:6" x14ac:dyDescent="0.25">
      <c r="A108" s="51" t="s">
        <v>22</v>
      </c>
      <c r="B108" s="51" t="s">
        <v>23</v>
      </c>
      <c r="C108" s="79" t="s">
        <v>208</v>
      </c>
      <c r="D108" s="77" t="s">
        <v>117</v>
      </c>
      <c r="E108" s="78">
        <v>4170</v>
      </c>
      <c r="F108" s="80">
        <v>19490.580000000002</v>
      </c>
    </row>
    <row r="109" spans="1:6" x14ac:dyDescent="0.25">
      <c r="A109" s="51" t="s">
        <v>22</v>
      </c>
      <c r="B109" s="51" t="s">
        <v>23</v>
      </c>
      <c r="C109" s="79" t="s">
        <v>209</v>
      </c>
      <c r="D109" s="77" t="s">
        <v>117</v>
      </c>
      <c r="E109" s="78">
        <v>2790</v>
      </c>
      <c r="F109" s="80">
        <v>13040.46</v>
      </c>
    </row>
    <row r="110" spans="1:6" x14ac:dyDescent="0.25">
      <c r="A110" s="51" t="s">
        <v>22</v>
      </c>
      <c r="B110" s="51" t="s">
        <v>23</v>
      </c>
      <c r="C110" s="79" t="s">
        <v>210</v>
      </c>
      <c r="D110" s="77" t="s">
        <v>211</v>
      </c>
      <c r="E110" s="78">
        <v>51750</v>
      </c>
      <c r="F110" s="80">
        <v>241879.49999999997</v>
      </c>
    </row>
    <row r="111" spans="1:6" x14ac:dyDescent="0.25">
      <c r="A111" s="51" t="s">
        <v>22</v>
      </c>
      <c r="B111" s="51" t="s">
        <v>23</v>
      </c>
      <c r="C111" s="79" t="s">
        <v>212</v>
      </c>
      <c r="D111" s="77" t="s">
        <v>95</v>
      </c>
      <c r="E111" s="78">
        <v>12270</v>
      </c>
      <c r="F111" s="80">
        <v>59865.329999999987</v>
      </c>
    </row>
    <row r="112" spans="1:6" x14ac:dyDescent="0.25">
      <c r="A112" s="51" t="s">
        <v>22</v>
      </c>
      <c r="B112" s="51" t="s">
        <v>23</v>
      </c>
      <c r="C112" s="79" t="s">
        <v>213</v>
      </c>
      <c r="D112" s="77" t="s">
        <v>95</v>
      </c>
      <c r="E112" s="78">
        <v>33630</v>
      </c>
      <c r="F112" s="80">
        <v>164080.78000000012</v>
      </c>
    </row>
    <row r="113" spans="1:6" x14ac:dyDescent="0.25">
      <c r="A113" s="51" t="s">
        <v>22</v>
      </c>
      <c r="B113" s="51" t="s">
        <v>23</v>
      </c>
      <c r="C113" s="79" t="s">
        <v>214</v>
      </c>
      <c r="D113" s="77" t="s">
        <v>215</v>
      </c>
      <c r="E113" s="78">
        <v>9660</v>
      </c>
      <c r="F113" s="80">
        <v>45150.84</v>
      </c>
    </row>
    <row r="114" spans="1:6" x14ac:dyDescent="0.25">
      <c r="A114" s="51" t="s">
        <v>22</v>
      </c>
      <c r="B114" s="51" t="s">
        <v>23</v>
      </c>
      <c r="C114" s="79" t="s">
        <v>216</v>
      </c>
      <c r="D114" s="77" t="s">
        <v>192</v>
      </c>
      <c r="E114" s="78">
        <v>12180</v>
      </c>
      <c r="F114" s="80">
        <v>56929.32</v>
      </c>
    </row>
    <row r="115" spans="1:6" ht="15.75" thickBot="1" x14ac:dyDescent="0.3">
      <c r="A115" s="51" t="s">
        <v>22</v>
      </c>
      <c r="B115" s="51" t="s">
        <v>23</v>
      </c>
      <c r="C115" s="99" t="s">
        <v>217</v>
      </c>
      <c r="D115" s="94" t="s">
        <v>218</v>
      </c>
      <c r="E115" s="95">
        <v>6240</v>
      </c>
      <c r="F115" s="101">
        <v>29165.760000000006</v>
      </c>
    </row>
    <row r="116" spans="1:6" ht="15.75" thickBot="1" x14ac:dyDescent="0.3">
      <c r="A116" s="51"/>
      <c r="C116" s="59" t="s">
        <v>948</v>
      </c>
      <c r="D116" s="59" t="s">
        <v>950</v>
      </c>
      <c r="E116" s="60" t="s">
        <v>951</v>
      </c>
      <c r="F116" s="61" t="s">
        <v>2</v>
      </c>
    </row>
    <row r="117" spans="1:6" ht="15.75" thickBot="1" x14ac:dyDescent="0.3">
      <c r="A117" s="51"/>
      <c r="C117" s="59" t="s">
        <v>953</v>
      </c>
      <c r="D117" s="63"/>
      <c r="E117" s="64"/>
      <c r="F117" s="65"/>
    </row>
    <row r="118" spans="1:6" x14ac:dyDescent="0.25">
      <c r="A118" s="51" t="s">
        <v>22</v>
      </c>
      <c r="B118" s="51" t="s">
        <v>23</v>
      </c>
      <c r="C118" s="98" t="s">
        <v>219</v>
      </c>
      <c r="D118" s="84" t="s">
        <v>192</v>
      </c>
      <c r="E118" s="85">
        <v>40520</v>
      </c>
      <c r="F118" s="100">
        <v>189390.47999999992</v>
      </c>
    </row>
    <row r="119" spans="1:6" x14ac:dyDescent="0.25">
      <c r="A119" s="51" t="s">
        <v>22</v>
      </c>
      <c r="B119" s="51" t="s">
        <v>23</v>
      </c>
      <c r="C119" s="79" t="s">
        <v>220</v>
      </c>
      <c r="D119" s="77" t="s">
        <v>92</v>
      </c>
      <c r="E119" s="78">
        <v>6290</v>
      </c>
      <c r="F119" s="80">
        <v>29399.459999999992</v>
      </c>
    </row>
    <row r="120" spans="1:6" x14ac:dyDescent="0.25">
      <c r="A120" s="51" t="s">
        <v>22</v>
      </c>
      <c r="B120" s="51" t="s">
        <v>23</v>
      </c>
      <c r="C120" s="79" t="s">
        <v>221</v>
      </c>
      <c r="D120" s="77" t="s">
        <v>121</v>
      </c>
      <c r="E120" s="78">
        <v>6360</v>
      </c>
      <c r="F120" s="80">
        <v>29726.639999999996</v>
      </c>
    </row>
    <row r="121" spans="1:6" x14ac:dyDescent="0.25">
      <c r="A121" s="51" t="s">
        <v>22</v>
      </c>
      <c r="B121" s="51" t="s">
        <v>23</v>
      </c>
      <c r="C121" s="79" t="s">
        <v>222</v>
      </c>
      <c r="D121" s="77" t="s">
        <v>223</v>
      </c>
      <c r="E121" s="78">
        <v>2850</v>
      </c>
      <c r="F121" s="80">
        <v>13905.149999999998</v>
      </c>
    </row>
    <row r="122" spans="1:6" x14ac:dyDescent="0.25">
      <c r="A122" s="51" t="s">
        <v>22</v>
      </c>
      <c r="B122" s="51" t="s">
        <v>23</v>
      </c>
      <c r="C122" s="79" t="s">
        <v>224</v>
      </c>
      <c r="D122" s="77" t="s">
        <v>225</v>
      </c>
      <c r="E122" s="78">
        <v>5450</v>
      </c>
      <c r="F122" s="80">
        <v>26590.55</v>
      </c>
    </row>
    <row r="123" spans="1:6" x14ac:dyDescent="0.25">
      <c r="A123" s="51" t="s">
        <v>22</v>
      </c>
      <c r="B123" s="51" t="s">
        <v>23</v>
      </c>
      <c r="C123" s="79" t="s">
        <v>226</v>
      </c>
      <c r="D123" s="77" t="s">
        <v>227</v>
      </c>
      <c r="E123" s="78">
        <v>4180</v>
      </c>
      <c r="F123" s="80">
        <v>20394.22</v>
      </c>
    </row>
    <row r="124" spans="1:6" x14ac:dyDescent="0.25">
      <c r="A124" s="51" t="s">
        <v>22</v>
      </c>
      <c r="B124" s="51" t="s">
        <v>23</v>
      </c>
      <c r="C124" s="79" t="s">
        <v>228</v>
      </c>
      <c r="D124" s="77" t="s">
        <v>72</v>
      </c>
      <c r="E124" s="78">
        <v>12150</v>
      </c>
      <c r="F124" s="80">
        <v>56789.1</v>
      </c>
    </row>
    <row r="125" spans="1:6" x14ac:dyDescent="0.25">
      <c r="A125" s="51" t="s">
        <v>22</v>
      </c>
      <c r="B125" s="51" t="s">
        <v>23</v>
      </c>
      <c r="C125" s="79" t="s">
        <v>229</v>
      </c>
      <c r="D125" s="77" t="s">
        <v>137</v>
      </c>
      <c r="E125" s="78">
        <v>2520</v>
      </c>
      <c r="F125" s="80">
        <v>11778.479999999998</v>
      </c>
    </row>
    <row r="126" spans="1:6" x14ac:dyDescent="0.25">
      <c r="A126" s="51" t="s">
        <v>22</v>
      </c>
      <c r="B126" s="51" t="s">
        <v>23</v>
      </c>
      <c r="C126" s="79" t="s">
        <v>230</v>
      </c>
      <c r="D126" s="77" t="s">
        <v>231</v>
      </c>
      <c r="E126" s="78">
        <v>2940</v>
      </c>
      <c r="F126" s="80">
        <v>14344.259999999995</v>
      </c>
    </row>
    <row r="127" spans="1:6" x14ac:dyDescent="0.25">
      <c r="A127" s="15" t="str">
        <f>A128</f>
        <v>Group 02 - One-Piece Drainable</v>
      </c>
      <c r="C127" s="25" t="str">
        <f>B128</f>
        <v>(b) Convex Baseplate</v>
      </c>
      <c r="D127" s="55"/>
      <c r="E127" s="56">
        <f>SUBTOTAL(9,E128:E157)</f>
        <v>1613973</v>
      </c>
      <c r="F127" s="81">
        <f>SUBTOTAL(9,F128:F157)</f>
        <v>10290495.570000013</v>
      </c>
    </row>
    <row r="128" spans="1:6" x14ac:dyDescent="0.25">
      <c r="A128" s="51" t="s">
        <v>22</v>
      </c>
      <c r="B128" s="51" t="s">
        <v>24</v>
      </c>
      <c r="C128" s="79" t="s">
        <v>232</v>
      </c>
      <c r="D128" s="77" t="s">
        <v>62</v>
      </c>
      <c r="E128" s="78">
        <v>15380</v>
      </c>
      <c r="F128" s="80">
        <v>60289.599999999999</v>
      </c>
    </row>
    <row r="129" spans="1:6" x14ac:dyDescent="0.25">
      <c r="A129" s="51" t="s">
        <v>22</v>
      </c>
      <c r="B129" s="51" t="s">
        <v>24</v>
      </c>
      <c r="C129" s="79" t="s">
        <v>233</v>
      </c>
      <c r="D129" s="77" t="s">
        <v>234</v>
      </c>
      <c r="E129" s="78">
        <v>5690</v>
      </c>
      <c r="F129" s="80">
        <v>22304.799999999999</v>
      </c>
    </row>
    <row r="130" spans="1:6" x14ac:dyDescent="0.25">
      <c r="A130" s="51" t="s">
        <v>22</v>
      </c>
      <c r="B130" s="51" t="s">
        <v>24</v>
      </c>
      <c r="C130" s="79" t="s">
        <v>235</v>
      </c>
      <c r="D130" s="77" t="s">
        <v>236</v>
      </c>
      <c r="E130" s="78">
        <v>25110</v>
      </c>
      <c r="F130" s="80">
        <v>165173.58000000007</v>
      </c>
    </row>
    <row r="131" spans="1:6" x14ac:dyDescent="0.25">
      <c r="A131" s="51" t="s">
        <v>22</v>
      </c>
      <c r="B131" s="51" t="s">
        <v>24</v>
      </c>
      <c r="C131" s="79" t="s">
        <v>237</v>
      </c>
      <c r="D131" s="77" t="s">
        <v>238</v>
      </c>
      <c r="E131" s="78">
        <v>52660</v>
      </c>
      <c r="F131" s="80">
        <v>335602.17999999959</v>
      </c>
    </row>
    <row r="132" spans="1:6" x14ac:dyDescent="0.25">
      <c r="A132" s="51" t="s">
        <v>22</v>
      </c>
      <c r="B132" s="51" t="s">
        <v>24</v>
      </c>
      <c r="C132" s="79" t="s">
        <v>239</v>
      </c>
      <c r="D132" s="77" t="s">
        <v>240</v>
      </c>
      <c r="E132" s="78">
        <v>20260</v>
      </c>
      <c r="F132" s="80">
        <v>129116.97999999998</v>
      </c>
    </row>
    <row r="133" spans="1:6" x14ac:dyDescent="0.25">
      <c r="A133" s="51" t="s">
        <v>22</v>
      </c>
      <c r="B133" s="51" t="s">
        <v>24</v>
      </c>
      <c r="C133" s="79" t="s">
        <v>241</v>
      </c>
      <c r="D133" s="77" t="s">
        <v>151</v>
      </c>
      <c r="E133" s="78">
        <v>234060</v>
      </c>
      <c r="F133" s="80">
        <v>1491664.3800000059</v>
      </c>
    </row>
    <row r="134" spans="1:6" x14ac:dyDescent="0.25">
      <c r="A134" s="51" t="s">
        <v>22</v>
      </c>
      <c r="B134" s="51" t="s">
        <v>24</v>
      </c>
      <c r="C134" s="79" t="s">
        <v>242</v>
      </c>
      <c r="D134" s="77" t="s">
        <v>84</v>
      </c>
      <c r="E134" s="78">
        <v>2700</v>
      </c>
      <c r="F134" s="80">
        <v>10584</v>
      </c>
    </row>
    <row r="135" spans="1:6" x14ac:dyDescent="0.25">
      <c r="A135" s="51" t="s">
        <v>22</v>
      </c>
      <c r="B135" s="51" t="s">
        <v>24</v>
      </c>
      <c r="C135" s="79" t="s">
        <v>243</v>
      </c>
      <c r="D135" s="77" t="s">
        <v>198</v>
      </c>
      <c r="E135" s="78">
        <v>65370</v>
      </c>
      <c r="F135" s="80">
        <v>430003.85999999952</v>
      </c>
    </row>
    <row r="136" spans="1:6" x14ac:dyDescent="0.25">
      <c r="A136" s="51" t="s">
        <v>22</v>
      </c>
      <c r="B136" s="51" t="s">
        <v>24</v>
      </c>
      <c r="C136" s="79" t="s">
        <v>244</v>
      </c>
      <c r="D136" s="77" t="s">
        <v>102</v>
      </c>
      <c r="E136" s="78">
        <v>35910</v>
      </c>
      <c r="F136" s="80">
        <v>228854.42999999985</v>
      </c>
    </row>
    <row r="137" spans="1:6" x14ac:dyDescent="0.25">
      <c r="A137" s="51" t="s">
        <v>22</v>
      </c>
      <c r="B137" s="51" t="s">
        <v>24</v>
      </c>
      <c r="C137" s="79" t="s">
        <v>245</v>
      </c>
      <c r="D137" s="77" t="s">
        <v>121</v>
      </c>
      <c r="E137" s="78">
        <v>13740</v>
      </c>
      <c r="F137" s="80">
        <v>87565.01999999999</v>
      </c>
    </row>
    <row r="138" spans="1:6" x14ac:dyDescent="0.25">
      <c r="A138" s="51" t="s">
        <v>22</v>
      </c>
      <c r="B138" s="51" t="s">
        <v>24</v>
      </c>
      <c r="C138" s="79" t="s">
        <v>246</v>
      </c>
      <c r="D138" s="77" t="s">
        <v>114</v>
      </c>
      <c r="E138" s="78">
        <v>150550</v>
      </c>
      <c r="F138" s="80">
        <v>959455.150000002</v>
      </c>
    </row>
    <row r="139" spans="1:6" x14ac:dyDescent="0.25">
      <c r="A139" s="51" t="s">
        <v>22</v>
      </c>
      <c r="B139" s="51" t="s">
        <v>24</v>
      </c>
      <c r="C139" s="79" t="s">
        <v>247</v>
      </c>
      <c r="D139" s="77" t="s">
        <v>156</v>
      </c>
      <c r="E139" s="78">
        <v>51440</v>
      </c>
      <c r="F139" s="80">
        <v>327827.1199999997</v>
      </c>
    </row>
    <row r="140" spans="1:6" x14ac:dyDescent="0.25">
      <c r="A140" s="51" t="s">
        <v>22</v>
      </c>
      <c r="B140" s="51" t="s">
        <v>24</v>
      </c>
      <c r="C140" s="79" t="s">
        <v>248</v>
      </c>
      <c r="D140" s="77" t="s">
        <v>211</v>
      </c>
      <c r="E140" s="78">
        <v>191550</v>
      </c>
      <c r="F140" s="80">
        <v>1220748.1500000034</v>
      </c>
    </row>
    <row r="141" spans="1:6" x14ac:dyDescent="0.25">
      <c r="A141" s="51" t="s">
        <v>22</v>
      </c>
      <c r="B141" s="51" t="s">
        <v>24</v>
      </c>
      <c r="C141" s="79" t="s">
        <v>249</v>
      </c>
      <c r="D141" s="77" t="s">
        <v>76</v>
      </c>
      <c r="E141" s="78">
        <v>129980</v>
      </c>
      <c r="F141" s="80">
        <v>828362.54000000167</v>
      </c>
    </row>
    <row r="142" spans="1:6" x14ac:dyDescent="0.25">
      <c r="A142" s="51" t="s">
        <v>22</v>
      </c>
      <c r="B142" s="51" t="s">
        <v>24</v>
      </c>
      <c r="C142" s="79" t="s">
        <v>250</v>
      </c>
      <c r="D142" s="77" t="s">
        <v>95</v>
      </c>
      <c r="E142" s="78">
        <v>56940</v>
      </c>
      <c r="F142" s="80">
        <v>374551.31999999972</v>
      </c>
    </row>
    <row r="143" spans="1:6" x14ac:dyDescent="0.25">
      <c r="A143" s="51" t="s">
        <v>22</v>
      </c>
      <c r="B143" s="51" t="s">
        <v>24</v>
      </c>
      <c r="C143" s="79" t="s">
        <v>251</v>
      </c>
      <c r="D143" s="77" t="s">
        <v>192</v>
      </c>
      <c r="E143" s="78">
        <v>194890</v>
      </c>
      <c r="F143" s="80">
        <v>1242033.9700000053</v>
      </c>
    </row>
    <row r="144" spans="1:6" x14ac:dyDescent="0.25">
      <c r="A144" s="51" t="s">
        <v>22</v>
      </c>
      <c r="B144" s="51" t="s">
        <v>24</v>
      </c>
      <c r="C144" s="79" t="s">
        <v>252</v>
      </c>
      <c r="D144" s="77" t="s">
        <v>218</v>
      </c>
      <c r="E144" s="78">
        <v>29780</v>
      </c>
      <c r="F144" s="80">
        <v>189787.94000000003</v>
      </c>
    </row>
    <row r="145" spans="1:6" x14ac:dyDescent="0.25">
      <c r="A145" s="51" t="s">
        <v>22</v>
      </c>
      <c r="B145" s="51" t="s">
        <v>24</v>
      </c>
      <c r="C145" s="79" t="s">
        <v>253</v>
      </c>
      <c r="D145" s="77" t="s">
        <v>100</v>
      </c>
      <c r="E145" s="78">
        <v>107680</v>
      </c>
      <c r="F145" s="80">
        <v>708319.03999999817</v>
      </c>
    </row>
    <row r="146" spans="1:6" x14ac:dyDescent="0.25">
      <c r="A146" s="51" t="s">
        <v>22</v>
      </c>
      <c r="B146" s="51" t="s">
        <v>24</v>
      </c>
      <c r="C146" s="79" t="s">
        <v>254</v>
      </c>
      <c r="D146" s="77" t="s">
        <v>255</v>
      </c>
      <c r="E146" s="78">
        <v>61083</v>
      </c>
      <c r="F146" s="80">
        <v>389281.95999999961</v>
      </c>
    </row>
    <row r="147" spans="1:6" x14ac:dyDescent="0.25">
      <c r="A147" s="51" t="s">
        <v>22</v>
      </c>
      <c r="B147" s="51" t="s">
        <v>24</v>
      </c>
      <c r="C147" s="79" t="s">
        <v>256</v>
      </c>
      <c r="D147" s="77" t="s">
        <v>257</v>
      </c>
      <c r="E147" s="78">
        <v>22570</v>
      </c>
      <c r="F147" s="80">
        <v>143838.60999999993</v>
      </c>
    </row>
    <row r="148" spans="1:6" x14ac:dyDescent="0.25">
      <c r="A148" s="51" t="s">
        <v>22</v>
      </c>
      <c r="B148" s="51" t="s">
        <v>24</v>
      </c>
      <c r="C148" s="79" t="s">
        <v>258</v>
      </c>
      <c r="D148" s="77" t="s">
        <v>259</v>
      </c>
      <c r="E148" s="78">
        <v>93440</v>
      </c>
      <c r="F148" s="80">
        <v>595493.12000000011</v>
      </c>
    </row>
    <row r="149" spans="1:6" ht="15.75" thickBot="1" x14ac:dyDescent="0.3">
      <c r="A149" s="51" t="s">
        <v>22</v>
      </c>
      <c r="B149" s="51" t="s">
        <v>24</v>
      </c>
      <c r="C149" s="99" t="s">
        <v>260</v>
      </c>
      <c r="D149" s="94" t="s">
        <v>261</v>
      </c>
      <c r="E149" s="95">
        <v>9790</v>
      </c>
      <c r="F149" s="101">
        <v>64398.62</v>
      </c>
    </row>
    <row r="150" spans="1:6" ht="15.75" thickBot="1" x14ac:dyDescent="0.3">
      <c r="A150" s="51"/>
      <c r="B150" s="51"/>
      <c r="C150" s="59" t="s">
        <v>948</v>
      </c>
      <c r="D150" s="59" t="s">
        <v>950</v>
      </c>
      <c r="E150" s="60" t="s">
        <v>951</v>
      </c>
      <c r="F150" s="61" t="s">
        <v>2</v>
      </c>
    </row>
    <row r="151" spans="1:6" ht="15.75" thickBot="1" x14ac:dyDescent="0.3">
      <c r="A151" s="51"/>
      <c r="B151" s="51"/>
      <c r="C151" s="66" t="s">
        <v>953</v>
      </c>
      <c r="D151" s="67"/>
      <c r="E151" s="68"/>
      <c r="F151" s="69"/>
    </row>
    <row r="152" spans="1:6" x14ac:dyDescent="0.25">
      <c r="A152" s="51" t="s">
        <v>22</v>
      </c>
      <c r="B152" s="51" t="s">
        <v>24</v>
      </c>
      <c r="C152" s="98" t="s">
        <v>262</v>
      </c>
      <c r="D152" s="84" t="s">
        <v>263</v>
      </c>
      <c r="E152" s="85">
        <v>30410</v>
      </c>
      <c r="F152" s="100">
        <v>200036.98000000004</v>
      </c>
    </row>
    <row r="153" spans="1:6" x14ac:dyDescent="0.25">
      <c r="A153" s="51" t="s">
        <v>22</v>
      </c>
      <c r="B153" s="51" t="s">
        <v>24</v>
      </c>
      <c r="C153" s="79" t="s">
        <v>264</v>
      </c>
      <c r="D153" s="77" t="s">
        <v>265</v>
      </c>
      <c r="E153" s="78">
        <v>450</v>
      </c>
      <c r="F153" s="80">
        <v>2960.0999999999995</v>
      </c>
    </row>
    <row r="154" spans="1:6" x14ac:dyDescent="0.25">
      <c r="A154" s="51" t="s">
        <v>22</v>
      </c>
      <c r="B154" s="51" t="s">
        <v>24</v>
      </c>
      <c r="C154" s="79" t="s">
        <v>266</v>
      </c>
      <c r="D154" s="77" t="s">
        <v>267</v>
      </c>
      <c r="E154" s="78">
        <v>3360</v>
      </c>
      <c r="F154" s="80">
        <v>22102.080000000005</v>
      </c>
    </row>
    <row r="155" spans="1:6" x14ac:dyDescent="0.25">
      <c r="A155" s="51" t="s">
        <v>22</v>
      </c>
      <c r="B155" s="51" t="s">
        <v>24</v>
      </c>
      <c r="C155" s="79" t="s">
        <v>268</v>
      </c>
      <c r="D155" s="77" t="s">
        <v>269</v>
      </c>
      <c r="E155" s="78">
        <v>7980</v>
      </c>
      <c r="F155" s="80">
        <v>52492.440000000017</v>
      </c>
    </row>
    <row r="156" spans="1:6" x14ac:dyDescent="0.25">
      <c r="A156" s="51" t="s">
        <v>22</v>
      </c>
      <c r="B156" s="51" t="s">
        <v>24</v>
      </c>
      <c r="C156" s="106" t="s">
        <v>270</v>
      </c>
      <c r="D156" s="107" t="s">
        <v>271</v>
      </c>
      <c r="E156" s="108">
        <v>1050</v>
      </c>
      <c r="F156" s="109">
        <v>6691.65</v>
      </c>
    </row>
    <row r="157" spans="1:6" ht="15.75" thickBot="1" x14ac:dyDescent="0.3">
      <c r="A157" s="51" t="s">
        <v>22</v>
      </c>
      <c r="B157" s="51" t="s">
        <v>24</v>
      </c>
      <c r="C157" s="110" t="s">
        <v>272</v>
      </c>
      <c r="D157" s="111" t="s">
        <v>273</v>
      </c>
      <c r="E157" s="112">
        <v>150</v>
      </c>
      <c r="F157" s="113">
        <v>955.95</v>
      </c>
    </row>
    <row r="158" spans="1:6" ht="15.75" thickBot="1" x14ac:dyDescent="0.3">
      <c r="A158" s="51"/>
      <c r="B158" s="51"/>
      <c r="C158" s="59" t="s">
        <v>948</v>
      </c>
      <c r="D158" s="59" t="s">
        <v>950</v>
      </c>
      <c r="E158" s="60" t="s">
        <v>951</v>
      </c>
      <c r="F158" s="61" t="s">
        <v>2</v>
      </c>
    </row>
    <row r="159" spans="1:6" ht="15.75" thickBot="1" x14ac:dyDescent="0.3">
      <c r="A159" s="51"/>
      <c r="B159" s="51"/>
      <c r="C159" s="66" t="str">
        <f>A161</f>
        <v>Group 03 - One-Piece Urostomy</v>
      </c>
      <c r="D159" s="70"/>
      <c r="E159" s="115">
        <f>SUM(g3autilisation,g3butilisation)</f>
        <v>878140</v>
      </c>
      <c r="F159" s="69">
        <f>SUM(g3atotalcost,g3btotalcost)</f>
        <v>5207460.6200000048</v>
      </c>
    </row>
    <row r="160" spans="1:6" x14ac:dyDescent="0.25">
      <c r="C160" s="25" t="str">
        <f>B161</f>
        <v>(a) Flat Baseplate</v>
      </c>
      <c r="D160" s="53"/>
      <c r="E160" s="54">
        <f>SUBTOTAL(9,E161:E183)</f>
        <v>228200</v>
      </c>
      <c r="F160" s="76">
        <f>SUBTOTAL(9,F161:F183)</f>
        <v>1065407.4299999997</v>
      </c>
    </row>
    <row r="161" spans="1:6" x14ac:dyDescent="0.25">
      <c r="A161" s="51" t="s">
        <v>25</v>
      </c>
      <c r="B161" s="51" t="s">
        <v>23</v>
      </c>
      <c r="C161" s="79" t="s">
        <v>274</v>
      </c>
      <c r="D161" s="77" t="s">
        <v>275</v>
      </c>
      <c r="E161" s="78">
        <v>2370</v>
      </c>
      <c r="F161" s="80">
        <v>11075.8</v>
      </c>
    </row>
    <row r="162" spans="1:6" x14ac:dyDescent="0.25">
      <c r="A162" s="51" t="s">
        <v>25</v>
      </c>
      <c r="B162" s="51" t="s">
        <v>23</v>
      </c>
      <c r="C162" s="79" t="s">
        <v>276</v>
      </c>
      <c r="D162" s="77" t="s">
        <v>81</v>
      </c>
      <c r="E162" s="78">
        <v>15160</v>
      </c>
      <c r="F162" s="80">
        <v>69660.200000000012</v>
      </c>
    </row>
    <row r="163" spans="1:6" x14ac:dyDescent="0.25">
      <c r="A163" s="51" t="s">
        <v>25</v>
      </c>
      <c r="B163" s="51" t="s">
        <v>23</v>
      </c>
      <c r="C163" s="79" t="s">
        <v>277</v>
      </c>
      <c r="D163" s="77" t="s">
        <v>62</v>
      </c>
      <c r="E163" s="78">
        <v>7440</v>
      </c>
      <c r="F163" s="80">
        <v>34774.55999999999</v>
      </c>
    </row>
    <row r="164" spans="1:6" x14ac:dyDescent="0.25">
      <c r="A164" s="51" t="s">
        <v>25</v>
      </c>
      <c r="B164" s="51" t="s">
        <v>23</v>
      </c>
      <c r="C164" s="79" t="s">
        <v>278</v>
      </c>
      <c r="D164" s="77" t="s">
        <v>62</v>
      </c>
      <c r="E164" s="78">
        <v>6590</v>
      </c>
      <c r="F164" s="80">
        <v>30801.660000000003</v>
      </c>
    </row>
    <row r="165" spans="1:6" x14ac:dyDescent="0.25">
      <c r="A165" s="51" t="s">
        <v>25</v>
      </c>
      <c r="B165" s="51" t="s">
        <v>23</v>
      </c>
      <c r="C165" s="79" t="s">
        <v>279</v>
      </c>
      <c r="D165" s="77" t="s">
        <v>84</v>
      </c>
      <c r="E165" s="78">
        <v>20650</v>
      </c>
      <c r="F165" s="80">
        <v>96518.099999999991</v>
      </c>
    </row>
    <row r="166" spans="1:6" x14ac:dyDescent="0.25">
      <c r="A166" s="51" t="s">
        <v>25</v>
      </c>
      <c r="B166" s="51" t="s">
        <v>23</v>
      </c>
      <c r="C166" s="79" t="s">
        <v>280</v>
      </c>
      <c r="D166" s="77" t="s">
        <v>95</v>
      </c>
      <c r="E166" s="78">
        <v>13070</v>
      </c>
      <c r="F166" s="80">
        <v>61089.179999999986</v>
      </c>
    </row>
    <row r="167" spans="1:6" x14ac:dyDescent="0.25">
      <c r="A167" s="51" t="s">
        <v>25</v>
      </c>
      <c r="B167" s="51" t="s">
        <v>23</v>
      </c>
      <c r="C167" s="79" t="s">
        <v>281</v>
      </c>
      <c r="D167" s="77" t="s">
        <v>95</v>
      </c>
      <c r="E167" s="78">
        <v>21000</v>
      </c>
      <c r="F167" s="80">
        <v>98153.999999999985</v>
      </c>
    </row>
    <row r="168" spans="1:6" x14ac:dyDescent="0.25">
      <c r="A168" s="51" t="s">
        <v>25</v>
      </c>
      <c r="B168" s="51" t="s">
        <v>23</v>
      </c>
      <c r="C168" s="79" t="s">
        <v>282</v>
      </c>
      <c r="D168" s="77" t="s">
        <v>86</v>
      </c>
      <c r="E168" s="78">
        <v>1830</v>
      </c>
      <c r="F168" s="80">
        <v>8553.42</v>
      </c>
    </row>
    <row r="169" spans="1:6" x14ac:dyDescent="0.25">
      <c r="A169" s="51" t="s">
        <v>25</v>
      </c>
      <c r="B169" s="51" t="s">
        <v>23</v>
      </c>
      <c r="C169" s="79" t="s">
        <v>283</v>
      </c>
      <c r="D169" s="77" t="s">
        <v>98</v>
      </c>
      <c r="E169" s="78">
        <v>18410</v>
      </c>
      <c r="F169" s="80">
        <v>86048.19</v>
      </c>
    </row>
    <row r="170" spans="1:6" x14ac:dyDescent="0.25">
      <c r="A170" s="51" t="s">
        <v>25</v>
      </c>
      <c r="B170" s="51" t="s">
        <v>23</v>
      </c>
      <c r="C170" s="79" t="s">
        <v>284</v>
      </c>
      <c r="D170" s="77" t="s">
        <v>112</v>
      </c>
      <c r="E170" s="78">
        <v>12290</v>
      </c>
      <c r="F170" s="80">
        <v>57443.46</v>
      </c>
    </row>
    <row r="171" spans="1:6" x14ac:dyDescent="0.25">
      <c r="A171" s="51" t="s">
        <v>25</v>
      </c>
      <c r="B171" s="51" t="s">
        <v>23</v>
      </c>
      <c r="C171" s="79" t="s">
        <v>285</v>
      </c>
      <c r="D171" s="77" t="s">
        <v>286</v>
      </c>
      <c r="E171" s="78">
        <v>1800</v>
      </c>
      <c r="F171" s="80">
        <v>8413.1999999999989</v>
      </c>
    </row>
    <row r="172" spans="1:6" x14ac:dyDescent="0.25">
      <c r="A172" s="51" t="s">
        <v>25</v>
      </c>
      <c r="B172" s="51" t="s">
        <v>23</v>
      </c>
      <c r="C172" s="79" t="s">
        <v>287</v>
      </c>
      <c r="D172" s="77" t="s">
        <v>286</v>
      </c>
      <c r="E172" s="78">
        <v>1110</v>
      </c>
      <c r="F172" s="80">
        <v>5188.1400000000003</v>
      </c>
    </row>
    <row r="173" spans="1:6" x14ac:dyDescent="0.25">
      <c r="A173" s="51" t="s">
        <v>25</v>
      </c>
      <c r="B173" s="51" t="s">
        <v>23</v>
      </c>
      <c r="C173" s="79" t="s">
        <v>288</v>
      </c>
      <c r="D173" s="77" t="s">
        <v>110</v>
      </c>
      <c r="E173" s="78">
        <v>11570</v>
      </c>
      <c r="F173" s="80">
        <v>54078.18</v>
      </c>
    </row>
    <row r="174" spans="1:6" x14ac:dyDescent="0.25">
      <c r="A174" s="51" t="s">
        <v>25</v>
      </c>
      <c r="B174" s="51" t="s">
        <v>23</v>
      </c>
      <c r="C174" s="79" t="s">
        <v>289</v>
      </c>
      <c r="D174" s="77" t="s">
        <v>95</v>
      </c>
      <c r="E174" s="78">
        <v>27530</v>
      </c>
      <c r="F174" s="80">
        <v>128675.22</v>
      </c>
    </row>
    <row r="175" spans="1:6" x14ac:dyDescent="0.25">
      <c r="A175" s="51" t="s">
        <v>25</v>
      </c>
      <c r="B175" s="51" t="s">
        <v>23</v>
      </c>
      <c r="C175" s="79" t="s">
        <v>290</v>
      </c>
      <c r="D175" s="77" t="s">
        <v>95</v>
      </c>
      <c r="E175" s="78">
        <v>22060</v>
      </c>
      <c r="F175" s="80">
        <v>103108.43999999994</v>
      </c>
    </row>
    <row r="176" spans="1:6" x14ac:dyDescent="0.25">
      <c r="A176" s="51" t="s">
        <v>25</v>
      </c>
      <c r="B176" s="51" t="s">
        <v>23</v>
      </c>
      <c r="C176" s="79" t="s">
        <v>291</v>
      </c>
      <c r="D176" s="77" t="s">
        <v>292</v>
      </c>
      <c r="E176" s="78">
        <v>17430</v>
      </c>
      <c r="F176" s="80">
        <v>81467.819999999963</v>
      </c>
    </row>
    <row r="177" spans="1:6" x14ac:dyDescent="0.25">
      <c r="A177" s="51" t="s">
        <v>25</v>
      </c>
      <c r="B177" s="51" t="s">
        <v>23</v>
      </c>
      <c r="C177" s="79" t="s">
        <v>293</v>
      </c>
      <c r="D177" s="77" t="s">
        <v>294</v>
      </c>
      <c r="E177" s="78">
        <v>6210</v>
      </c>
      <c r="F177" s="80">
        <v>29025.539999999997</v>
      </c>
    </row>
    <row r="178" spans="1:6" x14ac:dyDescent="0.25">
      <c r="A178" s="51" t="s">
        <v>25</v>
      </c>
      <c r="B178" s="51" t="s">
        <v>23</v>
      </c>
      <c r="C178" s="79" t="s">
        <v>295</v>
      </c>
      <c r="D178" s="77" t="s">
        <v>211</v>
      </c>
      <c r="E178" s="78">
        <v>15780</v>
      </c>
      <c r="F178" s="80">
        <v>73755.719999999987</v>
      </c>
    </row>
    <row r="179" spans="1:6" x14ac:dyDescent="0.25">
      <c r="A179" s="51" t="s">
        <v>25</v>
      </c>
      <c r="B179" s="51" t="s">
        <v>23</v>
      </c>
      <c r="C179" s="79" t="s">
        <v>296</v>
      </c>
      <c r="D179" s="77" t="s">
        <v>66</v>
      </c>
      <c r="E179" s="78">
        <v>3310</v>
      </c>
      <c r="F179" s="80">
        <v>15470.939999999999</v>
      </c>
    </row>
    <row r="180" spans="1:6" x14ac:dyDescent="0.25">
      <c r="A180" s="51" t="s">
        <v>25</v>
      </c>
      <c r="B180" s="51" t="s">
        <v>23</v>
      </c>
      <c r="C180" s="79" t="s">
        <v>297</v>
      </c>
      <c r="D180" s="77" t="s">
        <v>72</v>
      </c>
      <c r="E180" s="78">
        <v>1620</v>
      </c>
      <c r="F180" s="80">
        <v>7571.88</v>
      </c>
    </row>
    <row r="181" spans="1:6" x14ac:dyDescent="0.25">
      <c r="A181" s="51" t="s">
        <v>25</v>
      </c>
      <c r="B181" s="51" t="s">
        <v>23</v>
      </c>
      <c r="C181" s="79" t="s">
        <v>298</v>
      </c>
      <c r="D181" s="77" t="s">
        <v>137</v>
      </c>
      <c r="E181" s="78">
        <v>150</v>
      </c>
      <c r="F181" s="80">
        <v>701.1</v>
      </c>
    </row>
    <row r="182" spans="1:6" x14ac:dyDescent="0.25">
      <c r="A182" s="51" t="s">
        <v>25</v>
      </c>
      <c r="B182" s="51" t="s">
        <v>23</v>
      </c>
      <c r="C182" s="79" t="s">
        <v>299</v>
      </c>
      <c r="D182" s="77" t="s">
        <v>137</v>
      </c>
      <c r="E182" s="78">
        <v>450</v>
      </c>
      <c r="F182" s="80">
        <v>2103.3000000000002</v>
      </c>
    </row>
    <row r="183" spans="1:6" x14ac:dyDescent="0.25">
      <c r="A183" s="51" t="s">
        <v>25</v>
      </c>
      <c r="B183" s="51" t="s">
        <v>23</v>
      </c>
      <c r="C183" s="79" t="s">
        <v>300</v>
      </c>
      <c r="D183" s="77" t="s">
        <v>301</v>
      </c>
      <c r="E183" s="78">
        <v>370</v>
      </c>
      <c r="F183" s="80">
        <v>1729.38</v>
      </c>
    </row>
    <row r="184" spans="1:6" x14ac:dyDescent="0.25">
      <c r="A184" s="15" t="str">
        <f>A185</f>
        <v>Group 03 - One-Piece Urostomy</v>
      </c>
      <c r="C184" s="25" t="str">
        <f>B185</f>
        <v>(b) Convex Baseplate</v>
      </c>
      <c r="D184" s="53"/>
      <c r="E184" s="54">
        <f>SUBTOTAL(9,E185:E205)</f>
        <v>649940</v>
      </c>
      <c r="F184" s="103">
        <f>SUBTOTAL(9,F185:F205)</f>
        <v>4142053.1900000055</v>
      </c>
    </row>
    <row r="185" spans="1:6" x14ac:dyDescent="0.25">
      <c r="A185" s="51" t="s">
        <v>25</v>
      </c>
      <c r="B185" s="51" t="s">
        <v>24</v>
      </c>
      <c r="C185" s="79" t="s">
        <v>302</v>
      </c>
      <c r="D185" s="77" t="s">
        <v>81</v>
      </c>
      <c r="E185" s="78">
        <v>23530</v>
      </c>
      <c r="F185" s="80">
        <v>149956.68999999994</v>
      </c>
    </row>
    <row r="186" spans="1:6" x14ac:dyDescent="0.25">
      <c r="A186" s="51" t="s">
        <v>25</v>
      </c>
      <c r="B186" s="51" t="s">
        <v>24</v>
      </c>
      <c r="C186" s="79" t="s">
        <v>303</v>
      </c>
      <c r="D186" s="77" t="s">
        <v>62</v>
      </c>
      <c r="E186" s="78">
        <v>47610</v>
      </c>
      <c r="F186" s="80">
        <v>303418.52999999985</v>
      </c>
    </row>
    <row r="187" spans="1:6" x14ac:dyDescent="0.25">
      <c r="A187" s="51" t="s">
        <v>25</v>
      </c>
      <c r="B187" s="51" t="s">
        <v>24</v>
      </c>
      <c r="C187" s="79" t="s">
        <v>304</v>
      </c>
      <c r="D187" s="77" t="s">
        <v>234</v>
      </c>
      <c r="E187" s="78">
        <v>150</v>
      </c>
      <c r="F187" s="80">
        <v>955.94999999999993</v>
      </c>
    </row>
    <row r="188" spans="1:6" x14ac:dyDescent="0.25">
      <c r="A188" s="51" t="s">
        <v>25</v>
      </c>
      <c r="B188" s="51" t="s">
        <v>24</v>
      </c>
      <c r="C188" s="79" t="s">
        <v>305</v>
      </c>
      <c r="D188" s="77" t="s">
        <v>84</v>
      </c>
      <c r="E188" s="78">
        <v>14430</v>
      </c>
      <c r="F188" s="80">
        <v>91947.959999999977</v>
      </c>
    </row>
    <row r="189" spans="1:6" x14ac:dyDescent="0.25">
      <c r="A189" s="51" t="s">
        <v>25</v>
      </c>
      <c r="B189" s="51" t="s">
        <v>24</v>
      </c>
      <c r="C189" s="79" t="s">
        <v>306</v>
      </c>
      <c r="D189" s="77" t="s">
        <v>88</v>
      </c>
      <c r="E189" s="78">
        <v>45620</v>
      </c>
      <c r="F189" s="80">
        <v>290736.25999999989</v>
      </c>
    </row>
    <row r="190" spans="1:6" x14ac:dyDescent="0.25">
      <c r="A190" s="51" t="s">
        <v>25</v>
      </c>
      <c r="B190" s="51" t="s">
        <v>24</v>
      </c>
      <c r="C190" s="79" t="s">
        <v>307</v>
      </c>
      <c r="D190" s="77" t="s">
        <v>308</v>
      </c>
      <c r="E190" s="78">
        <v>15190</v>
      </c>
      <c r="F190" s="80">
        <v>96805.87</v>
      </c>
    </row>
    <row r="191" spans="1:6" ht="15.75" thickBot="1" x14ac:dyDescent="0.3">
      <c r="A191" s="51" t="s">
        <v>25</v>
      </c>
      <c r="B191" s="51" t="s">
        <v>24</v>
      </c>
      <c r="C191" s="99" t="s">
        <v>309</v>
      </c>
      <c r="D191" s="94" t="s">
        <v>310</v>
      </c>
      <c r="E191" s="95">
        <v>12970</v>
      </c>
      <c r="F191" s="101">
        <v>82657.809999999983</v>
      </c>
    </row>
    <row r="192" spans="1:6" ht="15.75" thickBot="1" x14ac:dyDescent="0.3">
      <c r="A192" s="51"/>
      <c r="B192" s="51"/>
      <c r="C192" s="59" t="s">
        <v>948</v>
      </c>
      <c r="D192" s="59" t="s">
        <v>950</v>
      </c>
      <c r="E192" s="60" t="s">
        <v>951</v>
      </c>
      <c r="F192" s="61" t="s">
        <v>2</v>
      </c>
    </row>
    <row r="193" spans="1:6" ht="15.75" thickBot="1" x14ac:dyDescent="0.3">
      <c r="A193" s="51"/>
      <c r="B193" s="51"/>
      <c r="C193" s="66" t="s">
        <v>954</v>
      </c>
      <c r="D193" s="70"/>
      <c r="E193" s="71"/>
      <c r="F193" s="72"/>
    </row>
    <row r="194" spans="1:6" x14ac:dyDescent="0.25">
      <c r="A194" s="51" t="s">
        <v>25</v>
      </c>
      <c r="B194" s="51" t="s">
        <v>24</v>
      </c>
      <c r="C194" s="98" t="s">
        <v>311</v>
      </c>
      <c r="D194" s="84" t="s">
        <v>156</v>
      </c>
      <c r="E194" s="85">
        <v>38300</v>
      </c>
      <c r="F194" s="100">
        <v>244085.89999999997</v>
      </c>
    </row>
    <row r="195" spans="1:6" x14ac:dyDescent="0.25">
      <c r="A195" s="51" t="s">
        <v>25</v>
      </c>
      <c r="B195" s="51" t="s">
        <v>24</v>
      </c>
      <c r="C195" s="79" t="s">
        <v>312</v>
      </c>
      <c r="D195" s="77" t="s">
        <v>95</v>
      </c>
      <c r="E195" s="78">
        <v>213950</v>
      </c>
      <c r="F195" s="80">
        <v>1363503.3500000052</v>
      </c>
    </row>
    <row r="196" spans="1:6" x14ac:dyDescent="0.25">
      <c r="A196" s="51" t="s">
        <v>25</v>
      </c>
      <c r="B196" s="51" t="s">
        <v>24</v>
      </c>
      <c r="C196" s="79" t="s">
        <v>313</v>
      </c>
      <c r="D196" s="77" t="s">
        <v>292</v>
      </c>
      <c r="E196" s="78">
        <v>32680</v>
      </c>
      <c r="F196" s="80">
        <v>208269.63999999984</v>
      </c>
    </row>
    <row r="197" spans="1:6" x14ac:dyDescent="0.25">
      <c r="A197" s="51" t="s">
        <v>25</v>
      </c>
      <c r="B197" s="51" t="s">
        <v>24</v>
      </c>
      <c r="C197" s="79" t="s">
        <v>314</v>
      </c>
      <c r="D197" s="77" t="s">
        <v>211</v>
      </c>
      <c r="E197" s="78">
        <v>61330</v>
      </c>
      <c r="F197" s="80">
        <v>390856.08999999968</v>
      </c>
    </row>
    <row r="198" spans="1:6" x14ac:dyDescent="0.25">
      <c r="A198" s="51" t="s">
        <v>25</v>
      </c>
      <c r="B198" s="51" t="s">
        <v>24</v>
      </c>
      <c r="C198" s="79" t="s">
        <v>315</v>
      </c>
      <c r="D198" s="77" t="s">
        <v>88</v>
      </c>
      <c r="E198" s="78">
        <v>24970</v>
      </c>
      <c r="F198" s="80">
        <v>159133.80999999997</v>
      </c>
    </row>
    <row r="199" spans="1:6" x14ac:dyDescent="0.25">
      <c r="A199" s="51" t="s">
        <v>25</v>
      </c>
      <c r="B199" s="51" t="s">
        <v>24</v>
      </c>
      <c r="C199" s="79" t="s">
        <v>316</v>
      </c>
      <c r="D199" s="77" t="s">
        <v>95</v>
      </c>
      <c r="E199" s="78">
        <v>91260</v>
      </c>
      <c r="F199" s="80">
        <v>581599.98000000033</v>
      </c>
    </row>
    <row r="200" spans="1:6" x14ac:dyDescent="0.25">
      <c r="A200" s="51" t="s">
        <v>25</v>
      </c>
      <c r="B200" s="51" t="s">
        <v>24</v>
      </c>
      <c r="C200" s="79" t="s">
        <v>317</v>
      </c>
      <c r="D200" s="77" t="s">
        <v>66</v>
      </c>
      <c r="E200" s="78">
        <v>4380</v>
      </c>
      <c r="F200" s="80">
        <v>27913.74</v>
      </c>
    </row>
    <row r="201" spans="1:6" x14ac:dyDescent="0.25">
      <c r="A201" s="51" t="s">
        <v>25</v>
      </c>
      <c r="B201" s="51" t="s">
        <v>24</v>
      </c>
      <c r="C201" s="79" t="s">
        <v>318</v>
      </c>
      <c r="D201" s="77" t="s">
        <v>319</v>
      </c>
      <c r="E201" s="78">
        <v>3890</v>
      </c>
      <c r="F201" s="80">
        <v>24790.969999999998</v>
      </c>
    </row>
    <row r="202" spans="1:6" x14ac:dyDescent="0.25">
      <c r="A202" s="51" t="s">
        <v>25</v>
      </c>
      <c r="B202" s="51" t="s">
        <v>24</v>
      </c>
      <c r="C202" s="79" t="s">
        <v>320</v>
      </c>
      <c r="D202" s="77" t="s">
        <v>321</v>
      </c>
      <c r="E202" s="78">
        <v>3450</v>
      </c>
      <c r="F202" s="80">
        <v>21986.850000000002</v>
      </c>
    </row>
    <row r="203" spans="1:6" x14ac:dyDescent="0.25">
      <c r="A203" s="51" t="s">
        <v>25</v>
      </c>
      <c r="B203" s="51" t="s">
        <v>24</v>
      </c>
      <c r="C203" s="79" t="s">
        <v>322</v>
      </c>
      <c r="D203" s="77" t="s">
        <v>323</v>
      </c>
      <c r="E203" s="78">
        <v>11710</v>
      </c>
      <c r="F203" s="80">
        <v>74627.829999999987</v>
      </c>
    </row>
    <row r="204" spans="1:6" x14ac:dyDescent="0.25">
      <c r="A204" s="51" t="s">
        <v>25</v>
      </c>
      <c r="B204" s="51" t="s">
        <v>24</v>
      </c>
      <c r="C204" s="79" t="s">
        <v>324</v>
      </c>
      <c r="D204" s="77" t="s">
        <v>325</v>
      </c>
      <c r="E204" s="78">
        <v>370</v>
      </c>
      <c r="F204" s="80">
        <v>2358.0100000000002</v>
      </c>
    </row>
    <row r="205" spans="1:6" ht="15.75" thickBot="1" x14ac:dyDescent="0.3">
      <c r="A205" s="51" t="s">
        <v>25</v>
      </c>
      <c r="B205" s="51" t="s">
        <v>24</v>
      </c>
      <c r="C205" s="99" t="s">
        <v>326</v>
      </c>
      <c r="D205" s="94" t="s">
        <v>327</v>
      </c>
      <c r="E205" s="95">
        <v>4150</v>
      </c>
      <c r="F205" s="101">
        <v>26447.949999999993</v>
      </c>
    </row>
    <row r="206" spans="1:6" ht="15.75" thickBot="1" x14ac:dyDescent="0.3">
      <c r="A206" s="51"/>
      <c r="B206" s="51"/>
      <c r="C206" s="59" t="s">
        <v>948</v>
      </c>
      <c r="D206" s="59" t="s">
        <v>950</v>
      </c>
      <c r="E206" s="60" t="s">
        <v>951</v>
      </c>
      <c r="F206" s="61" t="s">
        <v>2</v>
      </c>
    </row>
    <row r="207" spans="1:6" ht="15.75" thickBot="1" x14ac:dyDescent="0.3">
      <c r="A207" s="51"/>
      <c r="B207" s="51"/>
      <c r="C207" s="66" t="s">
        <v>26</v>
      </c>
      <c r="D207" s="70"/>
      <c r="E207" s="116">
        <f>SUM(G4autilisation,G4butilisation,G4cutilisation,G4dutilisation,G4futilisation)</f>
        <v>2080645</v>
      </c>
      <c r="F207" s="72">
        <f>SUM(g4atotalcost,G4btotalcost,G4ctotalcost,G4dtotalcost,G4ftotalcost)</f>
        <v>10734798.569999995</v>
      </c>
    </row>
    <row r="208" spans="1:6" x14ac:dyDescent="0.25">
      <c r="C208" s="73" t="str">
        <f>B209</f>
        <v>(a) Mechanical Coupling - Flat</v>
      </c>
      <c r="D208" s="74"/>
      <c r="E208" s="75">
        <f>SUBTOTAL(9,E209:E228)</f>
        <v>585220</v>
      </c>
      <c r="F208" s="76">
        <f>SUBTOTAL(9,F209:F228)</f>
        <v>2423134.9200000018</v>
      </c>
    </row>
    <row r="209" spans="1:6" x14ac:dyDescent="0.25">
      <c r="A209" s="51" t="s">
        <v>26</v>
      </c>
      <c r="B209" s="51" t="s">
        <v>27</v>
      </c>
      <c r="C209" s="79" t="s">
        <v>328</v>
      </c>
      <c r="D209" s="77" t="s">
        <v>329</v>
      </c>
      <c r="E209" s="78">
        <v>80015</v>
      </c>
      <c r="F209" s="80">
        <v>331276.53000000032</v>
      </c>
    </row>
    <row r="210" spans="1:6" x14ac:dyDescent="0.25">
      <c r="A210" s="51" t="s">
        <v>26</v>
      </c>
      <c r="B210" s="51" t="s">
        <v>27</v>
      </c>
      <c r="C210" s="79" t="s">
        <v>330</v>
      </c>
      <c r="D210" s="77" t="s">
        <v>331</v>
      </c>
      <c r="E210" s="78">
        <v>4550</v>
      </c>
      <c r="F210" s="80">
        <v>18837.96</v>
      </c>
    </row>
    <row r="211" spans="1:6" x14ac:dyDescent="0.25">
      <c r="A211" s="51" t="s">
        <v>26</v>
      </c>
      <c r="B211" s="51" t="s">
        <v>27</v>
      </c>
      <c r="C211" s="79" t="s">
        <v>332</v>
      </c>
      <c r="D211" s="77" t="s">
        <v>333</v>
      </c>
      <c r="E211" s="78">
        <v>121895</v>
      </c>
      <c r="F211" s="80">
        <v>504668.11000000022</v>
      </c>
    </row>
    <row r="212" spans="1:6" x14ac:dyDescent="0.25">
      <c r="A212" s="51" t="s">
        <v>26</v>
      </c>
      <c r="B212" s="51" t="s">
        <v>27</v>
      </c>
      <c r="C212" s="79" t="s">
        <v>334</v>
      </c>
      <c r="D212" s="77" t="s">
        <v>333</v>
      </c>
      <c r="E212" s="78">
        <v>65920</v>
      </c>
      <c r="F212" s="80">
        <v>272921.65000000037</v>
      </c>
    </row>
    <row r="213" spans="1:6" x14ac:dyDescent="0.25">
      <c r="A213" s="51" t="s">
        <v>26</v>
      </c>
      <c r="B213" s="51" t="s">
        <v>27</v>
      </c>
      <c r="C213" s="79" t="s">
        <v>335</v>
      </c>
      <c r="D213" s="77" t="s">
        <v>336</v>
      </c>
      <c r="E213" s="78">
        <v>6575</v>
      </c>
      <c r="F213" s="80">
        <v>27221.61</v>
      </c>
    </row>
    <row r="214" spans="1:6" x14ac:dyDescent="0.25">
      <c r="A214" s="51" t="s">
        <v>26</v>
      </c>
      <c r="B214" s="51" t="s">
        <v>27</v>
      </c>
      <c r="C214" s="79" t="s">
        <v>337</v>
      </c>
      <c r="D214" s="77" t="s">
        <v>336</v>
      </c>
      <c r="E214" s="78">
        <v>3380</v>
      </c>
      <c r="F214" s="80">
        <v>13993.809999999998</v>
      </c>
    </row>
    <row r="215" spans="1:6" x14ac:dyDescent="0.25">
      <c r="A215" s="51" t="s">
        <v>26</v>
      </c>
      <c r="B215" s="51" t="s">
        <v>27</v>
      </c>
      <c r="C215" s="79" t="s">
        <v>338</v>
      </c>
      <c r="D215" s="77" t="s">
        <v>339</v>
      </c>
      <c r="E215" s="78">
        <v>1305</v>
      </c>
      <c r="F215" s="80">
        <v>5402.99</v>
      </c>
    </row>
    <row r="216" spans="1:6" x14ac:dyDescent="0.25">
      <c r="A216" s="51" t="s">
        <v>26</v>
      </c>
      <c r="B216" s="51" t="s">
        <v>27</v>
      </c>
      <c r="C216" s="79" t="s">
        <v>340</v>
      </c>
      <c r="D216" s="77" t="s">
        <v>341</v>
      </c>
      <c r="E216" s="78">
        <v>100230</v>
      </c>
      <c r="F216" s="80">
        <v>414970.1200000004</v>
      </c>
    </row>
    <row r="217" spans="1:6" x14ac:dyDescent="0.25">
      <c r="A217" s="51" t="s">
        <v>26</v>
      </c>
      <c r="B217" s="51" t="s">
        <v>27</v>
      </c>
      <c r="C217" s="79" t="s">
        <v>342</v>
      </c>
      <c r="D217" s="77" t="s">
        <v>100</v>
      </c>
      <c r="E217" s="78">
        <v>26330</v>
      </c>
      <c r="F217" s="80">
        <v>109010.60999999999</v>
      </c>
    </row>
    <row r="218" spans="1:6" x14ac:dyDescent="0.25">
      <c r="A218" s="51" t="s">
        <v>26</v>
      </c>
      <c r="B218" s="51" t="s">
        <v>27</v>
      </c>
      <c r="C218" s="79" t="s">
        <v>343</v>
      </c>
      <c r="D218" s="77" t="s">
        <v>344</v>
      </c>
      <c r="E218" s="78">
        <v>6090</v>
      </c>
      <c r="F218" s="80">
        <v>25218.69</v>
      </c>
    </row>
    <row r="219" spans="1:6" x14ac:dyDescent="0.25">
      <c r="A219" s="51" t="s">
        <v>26</v>
      </c>
      <c r="B219" s="51" t="s">
        <v>27</v>
      </c>
      <c r="C219" s="79" t="s">
        <v>345</v>
      </c>
      <c r="D219" s="77" t="s">
        <v>344</v>
      </c>
      <c r="E219" s="78">
        <v>3270</v>
      </c>
      <c r="F219" s="80">
        <v>13541.069999999998</v>
      </c>
    </row>
    <row r="220" spans="1:6" x14ac:dyDescent="0.25">
      <c r="A220" s="51" t="s">
        <v>26</v>
      </c>
      <c r="B220" s="51" t="s">
        <v>27</v>
      </c>
      <c r="C220" s="79" t="s">
        <v>346</v>
      </c>
      <c r="D220" s="77" t="s">
        <v>347</v>
      </c>
      <c r="E220" s="78">
        <v>68110</v>
      </c>
      <c r="F220" s="80">
        <v>282111.61999999994</v>
      </c>
    </row>
    <row r="221" spans="1:6" x14ac:dyDescent="0.25">
      <c r="A221" s="51" t="s">
        <v>26</v>
      </c>
      <c r="B221" s="51" t="s">
        <v>27</v>
      </c>
      <c r="C221" s="79" t="s">
        <v>348</v>
      </c>
      <c r="D221" s="77" t="s">
        <v>333</v>
      </c>
      <c r="E221" s="78">
        <v>15730</v>
      </c>
      <c r="F221" s="80">
        <v>65137.930000000022</v>
      </c>
    </row>
    <row r="222" spans="1:6" x14ac:dyDescent="0.25">
      <c r="A222" s="51" t="s">
        <v>26</v>
      </c>
      <c r="B222" s="51" t="s">
        <v>30</v>
      </c>
      <c r="C222" s="79" t="s">
        <v>418</v>
      </c>
      <c r="D222" s="77" t="s">
        <v>419</v>
      </c>
      <c r="E222" s="78">
        <v>25080</v>
      </c>
      <c r="F222" s="80">
        <v>103836.04999999997</v>
      </c>
    </row>
    <row r="223" spans="1:6" x14ac:dyDescent="0.25">
      <c r="A223" s="51" t="s">
        <v>26</v>
      </c>
      <c r="B223" s="51" t="s">
        <v>27</v>
      </c>
      <c r="C223" s="79" t="s">
        <v>349</v>
      </c>
      <c r="D223" s="77" t="s">
        <v>98</v>
      </c>
      <c r="E223" s="78">
        <v>30970</v>
      </c>
      <c r="F223" s="80">
        <v>128277.74000000012</v>
      </c>
    </row>
    <row r="224" spans="1:6" x14ac:dyDescent="0.25">
      <c r="A224" s="51" t="s">
        <v>26</v>
      </c>
      <c r="B224" s="51" t="s">
        <v>27</v>
      </c>
      <c r="C224" s="79" t="s">
        <v>350</v>
      </c>
      <c r="D224" s="77" t="s">
        <v>351</v>
      </c>
      <c r="E224" s="78">
        <v>16610</v>
      </c>
      <c r="F224" s="80">
        <v>68782.009999999966</v>
      </c>
    </row>
    <row r="225" spans="1:6" x14ac:dyDescent="0.25">
      <c r="A225" s="51" t="s">
        <v>26</v>
      </c>
      <c r="B225" s="51" t="s">
        <v>27</v>
      </c>
      <c r="C225" s="79" t="s">
        <v>430</v>
      </c>
      <c r="D225" s="77" t="s">
        <v>431</v>
      </c>
      <c r="E225" s="78">
        <v>2290</v>
      </c>
      <c r="F225" s="80">
        <v>9482.89</v>
      </c>
    </row>
    <row r="226" spans="1:6" x14ac:dyDescent="0.25">
      <c r="A226" s="51" t="s">
        <v>26</v>
      </c>
      <c r="B226" s="51" t="s">
        <v>27</v>
      </c>
      <c r="C226" s="79" t="s">
        <v>432</v>
      </c>
      <c r="D226" s="77" t="s">
        <v>433</v>
      </c>
      <c r="E226" s="78">
        <v>150</v>
      </c>
      <c r="F226" s="80">
        <v>621.1</v>
      </c>
    </row>
    <row r="227" spans="1:6" x14ac:dyDescent="0.25">
      <c r="A227" s="51" t="s">
        <v>26</v>
      </c>
      <c r="B227" s="51" t="s">
        <v>27</v>
      </c>
      <c r="C227" s="79" t="s">
        <v>352</v>
      </c>
      <c r="D227" s="77" t="s">
        <v>353</v>
      </c>
      <c r="E227" s="78">
        <v>2655</v>
      </c>
      <c r="F227" s="80">
        <v>10992.06</v>
      </c>
    </row>
    <row r="228" spans="1:6" x14ac:dyDescent="0.25">
      <c r="A228" s="51" t="s">
        <v>26</v>
      </c>
      <c r="B228" s="51" t="s">
        <v>27</v>
      </c>
      <c r="C228" s="79" t="s">
        <v>354</v>
      </c>
      <c r="D228" s="77" t="s">
        <v>355</v>
      </c>
      <c r="E228" s="78">
        <v>4065</v>
      </c>
      <c r="F228" s="80">
        <v>16830.37</v>
      </c>
    </row>
    <row r="229" spans="1:6" x14ac:dyDescent="0.25">
      <c r="A229" s="15" t="str">
        <f>A230</f>
        <v>Group 04 - Two-Piece Baseplate</v>
      </c>
      <c r="C229" s="25" t="str">
        <f>B230</f>
        <v>(b) Mechanical Coupling - Extended Wear</v>
      </c>
      <c r="D229" s="53"/>
      <c r="E229" s="54">
        <f>SUBTOTAL(9,E230:E239)</f>
        <v>377200</v>
      </c>
      <c r="F229" s="103">
        <f>SUBTOTAL(9,F230:F239)</f>
        <v>1788682.3999999897</v>
      </c>
    </row>
    <row r="230" spans="1:6" x14ac:dyDescent="0.25">
      <c r="A230" s="51" t="s">
        <v>26</v>
      </c>
      <c r="B230" s="51" t="s">
        <v>28</v>
      </c>
      <c r="C230" s="79" t="s">
        <v>356</v>
      </c>
      <c r="D230" s="77" t="s">
        <v>333</v>
      </c>
      <c r="E230" s="78">
        <v>320</v>
      </c>
      <c r="F230" s="80">
        <v>1517.44</v>
      </c>
    </row>
    <row r="231" spans="1:6" x14ac:dyDescent="0.25">
      <c r="A231" s="51" t="s">
        <v>26</v>
      </c>
      <c r="B231" s="51" t="s">
        <v>28</v>
      </c>
      <c r="C231" s="79" t="s">
        <v>357</v>
      </c>
      <c r="D231" s="77" t="s">
        <v>333</v>
      </c>
      <c r="E231" s="78">
        <v>19630</v>
      </c>
      <c r="F231" s="80">
        <v>93085.46000000005</v>
      </c>
    </row>
    <row r="232" spans="1:6" x14ac:dyDescent="0.25">
      <c r="A232" s="51" t="s">
        <v>26</v>
      </c>
      <c r="B232" s="51" t="s">
        <v>28</v>
      </c>
      <c r="C232" s="79" t="s">
        <v>358</v>
      </c>
      <c r="D232" s="77" t="s">
        <v>359</v>
      </c>
      <c r="E232" s="78">
        <v>37615</v>
      </c>
      <c r="F232" s="80">
        <v>178370.33000000005</v>
      </c>
    </row>
    <row r="233" spans="1:6" x14ac:dyDescent="0.25">
      <c r="A233" s="51" t="s">
        <v>26</v>
      </c>
      <c r="B233" s="51" t="s">
        <v>28</v>
      </c>
      <c r="C233" s="79" t="s">
        <v>360</v>
      </c>
      <c r="D233" s="77" t="s">
        <v>361</v>
      </c>
      <c r="E233" s="78">
        <v>9450</v>
      </c>
      <c r="F233" s="80">
        <v>44811.900000000009</v>
      </c>
    </row>
    <row r="234" spans="1:6" x14ac:dyDescent="0.25">
      <c r="A234" s="51" t="s">
        <v>26</v>
      </c>
      <c r="B234" s="51" t="s">
        <v>28</v>
      </c>
      <c r="C234" s="79" t="s">
        <v>362</v>
      </c>
      <c r="D234" s="77" t="s">
        <v>363</v>
      </c>
      <c r="E234" s="78">
        <v>69940</v>
      </c>
      <c r="F234" s="80">
        <v>331655.47999999888</v>
      </c>
    </row>
    <row r="235" spans="1:6" x14ac:dyDescent="0.25">
      <c r="A235" s="51" t="s">
        <v>26</v>
      </c>
      <c r="B235" s="51" t="s">
        <v>28</v>
      </c>
      <c r="C235" s="79" t="s">
        <v>364</v>
      </c>
      <c r="D235" s="77" t="s">
        <v>363</v>
      </c>
      <c r="E235" s="78">
        <v>211145</v>
      </c>
      <c r="F235" s="80">
        <v>1001249.5899999907</v>
      </c>
    </row>
    <row r="236" spans="1:6" x14ac:dyDescent="0.25">
      <c r="A236" s="51" t="s">
        <v>26</v>
      </c>
      <c r="B236" s="51" t="s">
        <v>28</v>
      </c>
      <c r="C236" s="79" t="s">
        <v>365</v>
      </c>
      <c r="D236" s="77" t="s">
        <v>366</v>
      </c>
      <c r="E236" s="78">
        <v>2470</v>
      </c>
      <c r="F236" s="80">
        <v>11712.740000000005</v>
      </c>
    </row>
    <row r="237" spans="1:6" x14ac:dyDescent="0.25">
      <c r="A237" s="51" t="s">
        <v>26</v>
      </c>
      <c r="B237" s="51" t="s">
        <v>28</v>
      </c>
      <c r="C237" s="79" t="s">
        <v>367</v>
      </c>
      <c r="D237" s="77" t="s">
        <v>368</v>
      </c>
      <c r="E237" s="78">
        <v>3805</v>
      </c>
      <c r="F237" s="80">
        <v>18043.310000000001</v>
      </c>
    </row>
    <row r="238" spans="1:6" x14ac:dyDescent="0.25">
      <c r="A238" s="51" t="s">
        <v>26</v>
      </c>
      <c r="B238" s="51" t="s">
        <v>28</v>
      </c>
      <c r="C238" s="79" t="s">
        <v>369</v>
      </c>
      <c r="D238" s="77" t="s">
        <v>370</v>
      </c>
      <c r="E238" s="78">
        <v>22570</v>
      </c>
      <c r="F238" s="80">
        <v>107026.94000000006</v>
      </c>
    </row>
    <row r="239" spans="1:6" ht="15.75" thickBot="1" x14ac:dyDescent="0.3">
      <c r="A239" s="51" t="s">
        <v>26</v>
      </c>
      <c r="B239" s="51" t="s">
        <v>28</v>
      </c>
      <c r="C239" s="99" t="s">
        <v>434</v>
      </c>
      <c r="D239" s="94" t="s">
        <v>435</v>
      </c>
      <c r="E239" s="95">
        <v>255</v>
      </c>
      <c r="F239" s="101">
        <v>1209.21</v>
      </c>
    </row>
    <row r="240" spans="1:6" ht="15.75" thickBot="1" x14ac:dyDescent="0.3">
      <c r="A240" s="51"/>
      <c r="B240" s="51"/>
      <c r="C240" s="59" t="s">
        <v>948</v>
      </c>
      <c r="D240" s="59" t="s">
        <v>950</v>
      </c>
      <c r="E240" s="60" t="s">
        <v>951</v>
      </c>
      <c r="F240" s="61" t="s">
        <v>2</v>
      </c>
    </row>
    <row r="241" spans="1:6" ht="15.75" thickBot="1" x14ac:dyDescent="0.3">
      <c r="A241" s="51"/>
      <c r="B241" s="51"/>
      <c r="C241" s="66" t="s">
        <v>955</v>
      </c>
      <c r="D241" s="63"/>
      <c r="E241" s="64"/>
      <c r="F241" s="65"/>
    </row>
    <row r="242" spans="1:6" x14ac:dyDescent="0.25">
      <c r="A242" s="15" t="str">
        <f>A243</f>
        <v>Group 04 - Two-Piece Baseplate</v>
      </c>
      <c r="C242" s="73" t="str">
        <f>B243</f>
        <v>(c) Mechanical Coupling - Convex</v>
      </c>
      <c r="D242" s="53"/>
      <c r="E242" s="54">
        <f>SUBTOTAL(9,E243:E267)</f>
        <v>665170</v>
      </c>
      <c r="F242" s="76">
        <f>SUBTOTAL(9,F243:F267)</f>
        <v>3885081.3800000045</v>
      </c>
    </row>
    <row r="243" spans="1:6" x14ac:dyDescent="0.25">
      <c r="A243" s="51" t="s">
        <v>26</v>
      </c>
      <c r="B243" s="51" t="s">
        <v>29</v>
      </c>
      <c r="C243" s="79" t="s">
        <v>371</v>
      </c>
      <c r="D243" s="77" t="s">
        <v>66</v>
      </c>
      <c r="E243" s="78">
        <v>18905</v>
      </c>
      <c r="F243" s="80">
        <v>110405.20000000003</v>
      </c>
    </row>
    <row r="244" spans="1:6" x14ac:dyDescent="0.25">
      <c r="A244" s="51" t="s">
        <v>26</v>
      </c>
      <c r="B244" s="51" t="s">
        <v>29</v>
      </c>
      <c r="C244" s="79" t="s">
        <v>372</v>
      </c>
      <c r="D244" s="77" t="s">
        <v>66</v>
      </c>
      <c r="E244" s="78">
        <v>53943</v>
      </c>
      <c r="F244" s="80">
        <v>315027.11999999953</v>
      </c>
    </row>
    <row r="245" spans="1:6" x14ac:dyDescent="0.25">
      <c r="A245" s="51" t="s">
        <v>26</v>
      </c>
      <c r="B245" s="51" t="s">
        <v>29</v>
      </c>
      <c r="C245" s="79" t="s">
        <v>373</v>
      </c>
      <c r="D245" s="77" t="s">
        <v>331</v>
      </c>
      <c r="E245" s="78">
        <v>2170</v>
      </c>
      <c r="F245" s="80">
        <v>12672.800000000001</v>
      </c>
    </row>
    <row r="246" spans="1:6" x14ac:dyDescent="0.25">
      <c r="A246" s="51" t="s">
        <v>26</v>
      </c>
      <c r="B246" s="51" t="s">
        <v>29</v>
      </c>
      <c r="C246" s="79" t="s">
        <v>374</v>
      </c>
      <c r="D246" s="77" t="s">
        <v>333</v>
      </c>
      <c r="E246" s="78">
        <v>44180</v>
      </c>
      <c r="F246" s="80">
        <v>258011.19999999978</v>
      </c>
    </row>
    <row r="247" spans="1:6" x14ac:dyDescent="0.25">
      <c r="A247" s="51" t="s">
        <v>26</v>
      </c>
      <c r="B247" s="51" t="s">
        <v>29</v>
      </c>
      <c r="C247" s="79" t="s">
        <v>375</v>
      </c>
      <c r="D247" s="77" t="s">
        <v>341</v>
      </c>
      <c r="E247" s="78">
        <v>63370</v>
      </c>
      <c r="F247" s="80">
        <v>370080.79999999952</v>
      </c>
    </row>
    <row r="248" spans="1:6" x14ac:dyDescent="0.25">
      <c r="A248" s="51" t="s">
        <v>26</v>
      </c>
      <c r="B248" s="51" t="s">
        <v>29</v>
      </c>
      <c r="C248" s="79" t="s">
        <v>376</v>
      </c>
      <c r="D248" s="77" t="s">
        <v>341</v>
      </c>
      <c r="E248" s="78">
        <v>24505</v>
      </c>
      <c r="F248" s="80">
        <v>143109.20000000001</v>
      </c>
    </row>
    <row r="249" spans="1:6" x14ac:dyDescent="0.25">
      <c r="A249" s="51" t="s">
        <v>26</v>
      </c>
      <c r="B249" s="51" t="s">
        <v>29</v>
      </c>
      <c r="C249" s="79" t="s">
        <v>377</v>
      </c>
      <c r="D249" s="77" t="s">
        <v>66</v>
      </c>
      <c r="E249" s="78">
        <v>15717</v>
      </c>
      <c r="F249" s="80">
        <v>91787.280000000057</v>
      </c>
    </row>
    <row r="250" spans="1:6" x14ac:dyDescent="0.25">
      <c r="A250" s="51" t="s">
        <v>26</v>
      </c>
      <c r="B250" s="51" t="s">
        <v>29</v>
      </c>
      <c r="C250" s="79" t="s">
        <v>378</v>
      </c>
      <c r="D250" s="77" t="s">
        <v>379</v>
      </c>
      <c r="E250" s="78">
        <v>35065</v>
      </c>
      <c r="F250" s="80">
        <v>204779.59999999995</v>
      </c>
    </row>
    <row r="251" spans="1:6" x14ac:dyDescent="0.25">
      <c r="A251" s="51" t="s">
        <v>26</v>
      </c>
      <c r="B251" s="51" t="s">
        <v>29</v>
      </c>
      <c r="C251" s="79" t="s">
        <v>380</v>
      </c>
      <c r="D251" s="77" t="s">
        <v>344</v>
      </c>
      <c r="E251" s="78">
        <v>3890</v>
      </c>
      <c r="F251" s="80">
        <v>23223.300000000007</v>
      </c>
    </row>
    <row r="252" spans="1:6" x14ac:dyDescent="0.25">
      <c r="A252" s="51" t="s">
        <v>26</v>
      </c>
      <c r="B252" s="51" t="s">
        <v>29</v>
      </c>
      <c r="C252" s="79" t="s">
        <v>381</v>
      </c>
      <c r="D252" s="77" t="s">
        <v>344</v>
      </c>
      <c r="E252" s="78">
        <v>5230</v>
      </c>
      <c r="F252" s="80">
        <v>30537.970000000005</v>
      </c>
    </row>
    <row r="253" spans="1:6" x14ac:dyDescent="0.25">
      <c r="A253" s="51" t="s">
        <v>26</v>
      </c>
      <c r="B253" s="51" t="s">
        <v>31</v>
      </c>
      <c r="C253" s="79" t="s">
        <v>426</v>
      </c>
      <c r="D253" s="77" t="s">
        <v>419</v>
      </c>
      <c r="E253" s="78">
        <v>16470</v>
      </c>
      <c r="F253" s="80">
        <v>96184.800000000047</v>
      </c>
    </row>
    <row r="254" spans="1:6" x14ac:dyDescent="0.25">
      <c r="A254" s="51" t="s">
        <v>26</v>
      </c>
      <c r="B254" s="51" t="s">
        <v>29</v>
      </c>
      <c r="C254" s="79" t="s">
        <v>382</v>
      </c>
      <c r="D254" s="77" t="s">
        <v>347</v>
      </c>
      <c r="E254" s="78">
        <v>44480</v>
      </c>
      <c r="F254" s="80">
        <v>259763.19999999958</v>
      </c>
    </row>
    <row r="255" spans="1:6" x14ac:dyDescent="0.25">
      <c r="A255" s="51" t="s">
        <v>26</v>
      </c>
      <c r="B255" s="51" t="s">
        <v>29</v>
      </c>
      <c r="C255" s="79" t="s">
        <v>383</v>
      </c>
      <c r="D255" s="77" t="s">
        <v>384</v>
      </c>
      <c r="E255" s="78">
        <v>37000</v>
      </c>
      <c r="F255" s="80">
        <v>216079.99999999983</v>
      </c>
    </row>
    <row r="256" spans="1:6" x14ac:dyDescent="0.25">
      <c r="A256" s="51" t="s">
        <v>26</v>
      </c>
      <c r="B256" s="51" t="s">
        <v>29</v>
      </c>
      <c r="C256" s="79" t="s">
        <v>385</v>
      </c>
      <c r="D256" s="77" t="s">
        <v>366</v>
      </c>
      <c r="E256" s="78">
        <v>1225</v>
      </c>
      <c r="F256" s="80">
        <v>7154.0000000000009</v>
      </c>
    </row>
    <row r="257" spans="1:6" x14ac:dyDescent="0.25">
      <c r="A257" s="51" t="s">
        <v>26</v>
      </c>
      <c r="B257" s="51" t="s">
        <v>29</v>
      </c>
      <c r="C257" s="79" t="s">
        <v>386</v>
      </c>
      <c r="D257" s="77" t="s">
        <v>384</v>
      </c>
      <c r="E257" s="78">
        <v>110960</v>
      </c>
      <c r="F257" s="80">
        <v>648006.40000000398</v>
      </c>
    </row>
    <row r="258" spans="1:6" x14ac:dyDescent="0.25">
      <c r="A258" s="51" t="s">
        <v>26</v>
      </c>
      <c r="B258" s="51" t="s">
        <v>29</v>
      </c>
      <c r="C258" s="79" t="s">
        <v>387</v>
      </c>
      <c r="D258" s="77" t="s">
        <v>333</v>
      </c>
      <c r="E258" s="78">
        <v>11890</v>
      </c>
      <c r="F258" s="80">
        <v>69425.710000000021</v>
      </c>
    </row>
    <row r="259" spans="1:6" x14ac:dyDescent="0.25">
      <c r="A259" s="51" t="s">
        <v>26</v>
      </c>
      <c r="B259" s="51" t="s">
        <v>29</v>
      </c>
      <c r="C259" s="79" t="s">
        <v>388</v>
      </c>
      <c r="D259" s="77" t="s">
        <v>389</v>
      </c>
      <c r="E259" s="78">
        <v>13585</v>
      </c>
      <c r="F259" s="80">
        <v>79336.400000000023</v>
      </c>
    </row>
    <row r="260" spans="1:6" x14ac:dyDescent="0.25">
      <c r="A260" s="51" t="s">
        <v>26</v>
      </c>
      <c r="B260" s="51" t="s">
        <v>29</v>
      </c>
      <c r="C260" s="79" t="s">
        <v>390</v>
      </c>
      <c r="D260" s="77" t="s">
        <v>391</v>
      </c>
      <c r="E260" s="78">
        <v>6145</v>
      </c>
      <c r="F260" s="80">
        <v>35886.799999999996</v>
      </c>
    </row>
    <row r="261" spans="1:6" x14ac:dyDescent="0.25">
      <c r="A261" s="51" t="s">
        <v>26</v>
      </c>
      <c r="B261" s="51" t="s">
        <v>29</v>
      </c>
      <c r="C261" s="79" t="s">
        <v>392</v>
      </c>
      <c r="D261" s="77" t="s">
        <v>393</v>
      </c>
      <c r="E261" s="78">
        <v>5410</v>
      </c>
      <c r="F261" s="80">
        <v>31594.400000000005</v>
      </c>
    </row>
    <row r="262" spans="1:6" x14ac:dyDescent="0.25">
      <c r="A262" s="51" t="s">
        <v>26</v>
      </c>
      <c r="B262" s="51" t="s">
        <v>29</v>
      </c>
      <c r="C262" s="79" t="s">
        <v>394</v>
      </c>
      <c r="D262" s="77" t="s">
        <v>395</v>
      </c>
      <c r="E262" s="78">
        <v>39905</v>
      </c>
      <c r="F262" s="80">
        <v>233045.19999999987</v>
      </c>
    </row>
    <row r="263" spans="1:6" x14ac:dyDescent="0.25">
      <c r="A263" s="51" t="s">
        <v>26</v>
      </c>
      <c r="B263" s="51" t="s">
        <v>29</v>
      </c>
      <c r="C263" s="79" t="s">
        <v>396</v>
      </c>
      <c r="D263" s="77" t="s">
        <v>397</v>
      </c>
      <c r="E263" s="78">
        <v>106890</v>
      </c>
      <c r="F263" s="80">
        <v>624237.60000000289</v>
      </c>
    </row>
    <row r="264" spans="1:6" x14ac:dyDescent="0.25">
      <c r="A264" s="51" t="s">
        <v>26</v>
      </c>
      <c r="B264" s="51" t="s">
        <v>29</v>
      </c>
      <c r="C264" s="79" t="s">
        <v>398</v>
      </c>
      <c r="D264" s="77" t="s">
        <v>355</v>
      </c>
      <c r="E264" s="78">
        <v>2620</v>
      </c>
      <c r="F264" s="80">
        <v>15300.8</v>
      </c>
    </row>
    <row r="265" spans="1:6" x14ac:dyDescent="0.25">
      <c r="A265" s="51" t="s">
        <v>26</v>
      </c>
      <c r="B265" s="51" t="s">
        <v>29</v>
      </c>
      <c r="C265" s="79" t="s">
        <v>436</v>
      </c>
      <c r="D265" s="77" t="s">
        <v>433</v>
      </c>
      <c r="E265" s="78">
        <v>200</v>
      </c>
      <c r="F265" s="80">
        <v>1168</v>
      </c>
    </row>
    <row r="266" spans="1:6" x14ac:dyDescent="0.25">
      <c r="A266" s="51" t="s">
        <v>26</v>
      </c>
      <c r="B266" s="51" t="s">
        <v>29</v>
      </c>
      <c r="C266" s="79" t="s">
        <v>437</v>
      </c>
      <c r="D266" s="77" t="s">
        <v>353</v>
      </c>
      <c r="E266" s="78">
        <v>1290</v>
      </c>
      <c r="F266" s="80">
        <v>7533.5999999999995</v>
      </c>
    </row>
    <row r="267" spans="1:6" x14ac:dyDescent="0.25">
      <c r="A267" s="51" t="s">
        <v>26</v>
      </c>
      <c r="B267" s="51" t="s">
        <v>29</v>
      </c>
      <c r="C267" s="79" t="s">
        <v>438</v>
      </c>
      <c r="D267" s="77" t="s">
        <v>439</v>
      </c>
      <c r="E267" s="78">
        <v>125</v>
      </c>
      <c r="F267" s="80">
        <v>730</v>
      </c>
    </row>
    <row r="268" spans="1:6" x14ac:dyDescent="0.25">
      <c r="A268" s="15" t="str">
        <f>A269</f>
        <v>Group 04 - Two-Piece Baseplate</v>
      </c>
      <c r="C268" s="25" t="str">
        <f>B269</f>
        <v>(d) Adhesive Coupling - Flat</v>
      </c>
      <c r="D268" s="53"/>
      <c r="E268" s="54">
        <f>SUBTOTAL(9,E269:E284)</f>
        <v>283870</v>
      </c>
      <c r="F268" s="103">
        <f>SUBTOTAL(9,F269:F284)</f>
        <v>1465447.8199999982</v>
      </c>
    </row>
    <row r="269" spans="1:6" x14ac:dyDescent="0.25">
      <c r="A269" s="51" t="s">
        <v>26</v>
      </c>
      <c r="B269" s="51" t="s">
        <v>30</v>
      </c>
      <c r="C269" s="79" t="s">
        <v>399</v>
      </c>
      <c r="D269" s="77" t="s">
        <v>400</v>
      </c>
      <c r="E269" s="78">
        <v>1270</v>
      </c>
      <c r="F269" s="80">
        <v>6356.35</v>
      </c>
    </row>
    <row r="270" spans="1:6" x14ac:dyDescent="0.25">
      <c r="A270" s="51" t="s">
        <v>26</v>
      </c>
      <c r="B270" s="51" t="s">
        <v>30</v>
      </c>
      <c r="C270" s="79" t="s">
        <v>401</v>
      </c>
      <c r="D270" s="77" t="s">
        <v>402</v>
      </c>
      <c r="E270" s="78">
        <v>21975</v>
      </c>
      <c r="F270" s="80">
        <v>109984.87999999998</v>
      </c>
    </row>
    <row r="271" spans="1:6" x14ac:dyDescent="0.25">
      <c r="A271" s="51" t="s">
        <v>26</v>
      </c>
      <c r="B271" s="51" t="s">
        <v>30</v>
      </c>
      <c r="C271" s="79" t="s">
        <v>403</v>
      </c>
      <c r="D271" s="77" t="s">
        <v>402</v>
      </c>
      <c r="E271" s="78">
        <v>41280</v>
      </c>
      <c r="F271" s="80">
        <v>206606.39999999994</v>
      </c>
    </row>
    <row r="272" spans="1:6" x14ac:dyDescent="0.25">
      <c r="A272" s="51" t="s">
        <v>26</v>
      </c>
      <c r="B272" s="51" t="s">
        <v>30</v>
      </c>
      <c r="C272" s="79" t="s">
        <v>404</v>
      </c>
      <c r="D272" s="77" t="s">
        <v>402</v>
      </c>
      <c r="E272" s="78">
        <v>1290</v>
      </c>
      <c r="F272" s="80">
        <v>6456.45</v>
      </c>
    </row>
    <row r="273" spans="1:6" ht="15.75" thickBot="1" x14ac:dyDescent="0.3">
      <c r="A273" s="51" t="s">
        <v>26</v>
      </c>
      <c r="B273" s="51" t="s">
        <v>30</v>
      </c>
      <c r="C273" s="99" t="s">
        <v>405</v>
      </c>
      <c r="D273" s="94" t="s">
        <v>402</v>
      </c>
      <c r="E273" s="95">
        <v>3660</v>
      </c>
      <c r="F273" s="101">
        <v>18318.3</v>
      </c>
    </row>
    <row r="274" spans="1:6" ht="15.75" thickBot="1" x14ac:dyDescent="0.3">
      <c r="A274" s="51"/>
      <c r="B274" s="51"/>
      <c r="C274" s="59" t="s">
        <v>948</v>
      </c>
      <c r="D274" s="59" t="s">
        <v>950</v>
      </c>
      <c r="E274" s="60" t="s">
        <v>951</v>
      </c>
      <c r="F274" s="61" t="s">
        <v>2</v>
      </c>
    </row>
    <row r="275" spans="1:6" ht="15.75" thickBot="1" x14ac:dyDescent="0.3">
      <c r="A275" s="51"/>
      <c r="B275" s="51"/>
      <c r="C275" s="66" t="s">
        <v>955</v>
      </c>
      <c r="D275" s="63"/>
      <c r="E275" s="64"/>
      <c r="F275" s="64"/>
    </row>
    <row r="276" spans="1:6" ht="15.75" thickBot="1" x14ac:dyDescent="0.3">
      <c r="A276" s="51" t="s">
        <v>26</v>
      </c>
      <c r="B276" s="51" t="s">
        <v>30</v>
      </c>
      <c r="C276" s="99" t="s">
        <v>406</v>
      </c>
      <c r="D276" s="94" t="s">
        <v>400</v>
      </c>
      <c r="E276" s="95">
        <v>2480</v>
      </c>
      <c r="F276" s="101">
        <v>12975.360000000004</v>
      </c>
    </row>
    <row r="277" spans="1:6" x14ac:dyDescent="0.25">
      <c r="A277" s="51" t="s">
        <v>26</v>
      </c>
      <c r="B277" s="51" t="s">
        <v>30</v>
      </c>
      <c r="C277" s="98" t="s">
        <v>407</v>
      </c>
      <c r="D277" s="84" t="s">
        <v>408</v>
      </c>
      <c r="E277" s="85">
        <v>2700</v>
      </c>
      <c r="F277" s="100">
        <v>13526.999999999996</v>
      </c>
    </row>
    <row r="278" spans="1:6" x14ac:dyDescent="0.25">
      <c r="A278" s="51" t="s">
        <v>26</v>
      </c>
      <c r="B278" s="51" t="s">
        <v>30</v>
      </c>
      <c r="C278" s="79" t="s">
        <v>409</v>
      </c>
      <c r="D278" s="77" t="s">
        <v>410</v>
      </c>
      <c r="E278" s="78">
        <v>66670</v>
      </c>
      <c r="F278" s="80">
        <v>348817.43999999919</v>
      </c>
    </row>
    <row r="279" spans="1:6" x14ac:dyDescent="0.25">
      <c r="A279" s="51" t="s">
        <v>26</v>
      </c>
      <c r="B279" s="51" t="s">
        <v>30</v>
      </c>
      <c r="C279" s="79" t="s">
        <v>411</v>
      </c>
      <c r="D279" s="77" t="s">
        <v>408</v>
      </c>
      <c r="E279" s="78">
        <v>48640</v>
      </c>
      <c r="F279" s="80">
        <v>254484.47999999963</v>
      </c>
    </row>
    <row r="280" spans="1:6" x14ac:dyDescent="0.25">
      <c r="A280" s="51" t="s">
        <v>26</v>
      </c>
      <c r="B280" s="51" t="s">
        <v>30</v>
      </c>
      <c r="C280" s="79" t="s">
        <v>412</v>
      </c>
      <c r="D280" s="77" t="s">
        <v>400</v>
      </c>
      <c r="E280" s="78">
        <v>21990</v>
      </c>
      <c r="F280" s="80">
        <v>115051.67999999996</v>
      </c>
    </row>
    <row r="281" spans="1:6" x14ac:dyDescent="0.25">
      <c r="A281" s="51" t="s">
        <v>26</v>
      </c>
      <c r="B281" s="51" t="s">
        <v>30</v>
      </c>
      <c r="C281" s="79" t="s">
        <v>413</v>
      </c>
      <c r="D281" s="77" t="s">
        <v>414</v>
      </c>
      <c r="E281" s="78">
        <v>770</v>
      </c>
      <c r="F281" s="80">
        <v>3857.7</v>
      </c>
    </row>
    <row r="282" spans="1:6" x14ac:dyDescent="0.25">
      <c r="A282" s="51" t="s">
        <v>26</v>
      </c>
      <c r="B282" s="51" t="s">
        <v>30</v>
      </c>
      <c r="C282" s="79" t="s">
        <v>415</v>
      </c>
      <c r="D282" s="77" t="s">
        <v>416</v>
      </c>
      <c r="E282" s="78">
        <v>6880</v>
      </c>
      <c r="F282" s="80">
        <v>35996.159999999996</v>
      </c>
    </row>
    <row r="283" spans="1:6" x14ac:dyDescent="0.25">
      <c r="A283" s="51" t="s">
        <v>26</v>
      </c>
      <c r="B283" s="51" t="s">
        <v>30</v>
      </c>
      <c r="C283" s="79" t="s">
        <v>417</v>
      </c>
      <c r="D283" s="77" t="s">
        <v>414</v>
      </c>
      <c r="E283" s="78">
        <v>14180</v>
      </c>
      <c r="F283" s="80">
        <v>70970.900000000009</v>
      </c>
    </row>
    <row r="284" spans="1:6" x14ac:dyDescent="0.25">
      <c r="A284" s="51" t="s">
        <v>26</v>
      </c>
      <c r="B284" s="51" t="s">
        <v>30</v>
      </c>
      <c r="C284" s="79" t="s">
        <v>420</v>
      </c>
      <c r="D284" s="77" t="s">
        <v>98</v>
      </c>
      <c r="E284" s="78">
        <v>50085</v>
      </c>
      <c r="F284" s="80">
        <v>262044.71999999965</v>
      </c>
    </row>
    <row r="285" spans="1:6" x14ac:dyDescent="0.25">
      <c r="A285" s="15" t="str">
        <f>A286</f>
        <v>Group 04 - Two-Piece Baseplate</v>
      </c>
      <c r="C285" s="104" t="str">
        <f>B286</f>
        <v>(f) Adhesive Coupling - Convex</v>
      </c>
      <c r="D285" s="96"/>
      <c r="E285" s="97">
        <f>SUBTOTAL(9,E286:E293)</f>
        <v>169185</v>
      </c>
      <c r="F285" s="105">
        <f>SUBTOTAL(9,F286:F293)</f>
        <v>1172452.0500000003</v>
      </c>
    </row>
    <row r="286" spans="1:6" x14ac:dyDescent="0.25">
      <c r="A286" s="51" t="s">
        <v>26</v>
      </c>
      <c r="B286" s="51" t="s">
        <v>31</v>
      </c>
      <c r="C286" s="79" t="s">
        <v>421</v>
      </c>
      <c r="D286" s="77" t="s">
        <v>151</v>
      </c>
      <c r="E286" s="78">
        <v>32955</v>
      </c>
      <c r="F286" s="80">
        <v>228378.15000000011</v>
      </c>
    </row>
    <row r="287" spans="1:6" x14ac:dyDescent="0.25">
      <c r="A287" s="51" t="s">
        <v>26</v>
      </c>
      <c r="B287" s="51" t="s">
        <v>31</v>
      </c>
      <c r="C287" s="79" t="s">
        <v>422</v>
      </c>
      <c r="D287" s="77" t="s">
        <v>414</v>
      </c>
      <c r="E287" s="78">
        <v>2165</v>
      </c>
      <c r="F287" s="80">
        <v>15003.450000000003</v>
      </c>
    </row>
    <row r="288" spans="1:6" x14ac:dyDescent="0.25">
      <c r="A288" s="51" t="s">
        <v>26</v>
      </c>
      <c r="B288" s="51" t="s">
        <v>31</v>
      </c>
      <c r="C288" s="79" t="s">
        <v>423</v>
      </c>
      <c r="D288" s="77" t="s">
        <v>410</v>
      </c>
      <c r="E288" s="78">
        <v>37555</v>
      </c>
      <c r="F288" s="80">
        <v>260256.15000000026</v>
      </c>
    </row>
    <row r="289" spans="1:6" x14ac:dyDescent="0.25">
      <c r="A289" s="51" t="s">
        <v>26</v>
      </c>
      <c r="B289" s="51" t="s">
        <v>31</v>
      </c>
      <c r="C289" s="79" t="s">
        <v>424</v>
      </c>
      <c r="D289" s="77" t="s">
        <v>414</v>
      </c>
      <c r="E289" s="78">
        <v>765</v>
      </c>
      <c r="F289" s="80">
        <v>5301.4500000000007</v>
      </c>
    </row>
    <row r="290" spans="1:6" x14ac:dyDescent="0.25">
      <c r="A290" s="51" t="s">
        <v>26</v>
      </c>
      <c r="B290" s="51" t="s">
        <v>31</v>
      </c>
      <c r="C290" s="79" t="s">
        <v>425</v>
      </c>
      <c r="D290" s="77" t="s">
        <v>408</v>
      </c>
      <c r="E290" s="78">
        <v>45865</v>
      </c>
      <c r="F290" s="80">
        <v>317844.44999999966</v>
      </c>
    </row>
    <row r="291" spans="1:6" x14ac:dyDescent="0.25">
      <c r="A291" s="51" t="s">
        <v>26</v>
      </c>
      <c r="B291" s="51" t="s">
        <v>31</v>
      </c>
      <c r="C291" s="79" t="s">
        <v>427</v>
      </c>
      <c r="D291" s="77" t="s">
        <v>400</v>
      </c>
      <c r="E291" s="78">
        <v>12300</v>
      </c>
      <c r="F291" s="80">
        <v>85239.000000000029</v>
      </c>
    </row>
    <row r="292" spans="1:6" x14ac:dyDescent="0.25">
      <c r="A292" s="51" t="s">
        <v>26</v>
      </c>
      <c r="B292" s="51" t="s">
        <v>31</v>
      </c>
      <c r="C292" s="79" t="s">
        <v>428</v>
      </c>
      <c r="D292" s="77" t="s">
        <v>414</v>
      </c>
      <c r="E292" s="78">
        <v>9870</v>
      </c>
      <c r="F292" s="80">
        <v>68399.100000000006</v>
      </c>
    </row>
    <row r="293" spans="1:6" ht="15.75" thickBot="1" x14ac:dyDescent="0.3">
      <c r="A293" s="51" t="s">
        <v>26</v>
      </c>
      <c r="B293" s="51" t="s">
        <v>31</v>
      </c>
      <c r="C293" s="99" t="s">
        <v>429</v>
      </c>
      <c r="D293" s="94" t="s">
        <v>389</v>
      </c>
      <c r="E293" s="95">
        <v>27710</v>
      </c>
      <c r="F293" s="101">
        <v>192030.30000000022</v>
      </c>
    </row>
    <row r="294" spans="1:6" ht="15.75" thickBot="1" x14ac:dyDescent="0.3">
      <c r="A294" s="51"/>
      <c r="B294" s="51"/>
      <c r="C294" s="59" t="s">
        <v>948</v>
      </c>
      <c r="D294" s="59" t="s">
        <v>950</v>
      </c>
      <c r="E294" s="60" t="s">
        <v>951</v>
      </c>
      <c r="F294" s="61" t="s">
        <v>2</v>
      </c>
    </row>
    <row r="295" spans="1:6" ht="15.75" thickBot="1" x14ac:dyDescent="0.3">
      <c r="A295" s="51"/>
      <c r="B295" s="51"/>
      <c r="C295" s="66" t="s">
        <v>32</v>
      </c>
      <c r="D295" s="174"/>
      <c r="E295" s="60">
        <f>SUM(G5autilisation,G5butilisation)</f>
        <v>3467213</v>
      </c>
      <c r="F295" s="114">
        <f>SUM(G5atotalcost,G5btotalcost)</f>
        <v>5654852.6100000031</v>
      </c>
    </row>
    <row r="296" spans="1:6" s="55" customFormat="1" x14ac:dyDescent="0.25">
      <c r="C296" s="73" t="str">
        <f>B297</f>
        <v>(a) Mechanical Coupling</v>
      </c>
      <c r="D296" s="53"/>
      <c r="E296" s="54">
        <f>SUBTOTAL(9,E297:E318)</f>
        <v>2366873</v>
      </c>
      <c r="F296" s="76">
        <f>SUBTOTAL(9,F297:F318)</f>
        <v>3933920.9100000039</v>
      </c>
    </row>
    <row r="297" spans="1:6" x14ac:dyDescent="0.25">
      <c r="A297" s="51" t="s">
        <v>32</v>
      </c>
      <c r="B297" s="51" t="s">
        <v>33</v>
      </c>
      <c r="C297" s="79" t="s">
        <v>440</v>
      </c>
      <c r="D297" s="77" t="s">
        <v>76</v>
      </c>
      <c r="E297" s="78">
        <v>11220</v>
      </c>
      <c r="F297" s="80">
        <v>17548.079999999998</v>
      </c>
    </row>
    <row r="298" spans="1:6" x14ac:dyDescent="0.25">
      <c r="A298" s="51" t="s">
        <v>32</v>
      </c>
      <c r="B298" s="51" t="s">
        <v>33</v>
      </c>
      <c r="C298" s="79" t="s">
        <v>441</v>
      </c>
      <c r="D298" s="77" t="s">
        <v>331</v>
      </c>
      <c r="E298" s="78">
        <v>11220</v>
      </c>
      <c r="F298" s="80">
        <v>17548.080000000005</v>
      </c>
    </row>
    <row r="299" spans="1:6" x14ac:dyDescent="0.25">
      <c r="A299" s="51" t="s">
        <v>32</v>
      </c>
      <c r="B299" s="51" t="s">
        <v>33</v>
      </c>
      <c r="C299" s="79" t="s">
        <v>442</v>
      </c>
      <c r="D299" s="77" t="s">
        <v>333</v>
      </c>
      <c r="E299" s="78">
        <v>244020</v>
      </c>
      <c r="F299" s="80">
        <v>381647.27999999921</v>
      </c>
    </row>
    <row r="300" spans="1:6" x14ac:dyDescent="0.25">
      <c r="A300" s="51" t="s">
        <v>32</v>
      </c>
      <c r="B300" s="51" t="s">
        <v>33</v>
      </c>
      <c r="C300" s="79" t="s">
        <v>443</v>
      </c>
      <c r="D300" s="77" t="s">
        <v>333</v>
      </c>
      <c r="E300" s="78">
        <v>12420</v>
      </c>
      <c r="F300" s="80">
        <v>19424.879999999997</v>
      </c>
    </row>
    <row r="301" spans="1:6" x14ac:dyDescent="0.25">
      <c r="A301" s="51" t="s">
        <v>32</v>
      </c>
      <c r="B301" s="51" t="s">
        <v>33</v>
      </c>
      <c r="C301" s="79" t="s">
        <v>444</v>
      </c>
      <c r="D301" s="77" t="s">
        <v>333</v>
      </c>
      <c r="E301" s="78">
        <v>35430</v>
      </c>
      <c r="F301" s="80">
        <v>55412.520000000011</v>
      </c>
    </row>
    <row r="302" spans="1:6" x14ac:dyDescent="0.25">
      <c r="A302" s="51" t="s">
        <v>32</v>
      </c>
      <c r="B302" s="51" t="s">
        <v>33</v>
      </c>
      <c r="C302" s="79" t="s">
        <v>445</v>
      </c>
      <c r="D302" s="77" t="s">
        <v>336</v>
      </c>
      <c r="E302" s="78">
        <v>17115</v>
      </c>
      <c r="F302" s="80">
        <v>26767.86</v>
      </c>
    </row>
    <row r="303" spans="1:6" x14ac:dyDescent="0.25">
      <c r="A303" s="51" t="s">
        <v>32</v>
      </c>
      <c r="B303" s="51" t="s">
        <v>33</v>
      </c>
      <c r="C303" s="79" t="s">
        <v>446</v>
      </c>
      <c r="D303" s="77" t="s">
        <v>76</v>
      </c>
      <c r="E303" s="78">
        <v>2670</v>
      </c>
      <c r="F303" s="80">
        <v>4175.88</v>
      </c>
    </row>
    <row r="304" spans="1:6" x14ac:dyDescent="0.25">
      <c r="A304" s="51" t="s">
        <v>32</v>
      </c>
      <c r="B304" s="51" t="s">
        <v>33</v>
      </c>
      <c r="C304" s="79" t="s">
        <v>447</v>
      </c>
      <c r="D304" s="77" t="s">
        <v>76</v>
      </c>
      <c r="E304" s="78">
        <v>230700</v>
      </c>
      <c r="F304" s="80">
        <v>360814.79999999964</v>
      </c>
    </row>
    <row r="305" spans="1:6" x14ac:dyDescent="0.25">
      <c r="A305" s="51" t="s">
        <v>32</v>
      </c>
      <c r="B305" s="51" t="s">
        <v>33</v>
      </c>
      <c r="C305" s="79" t="s">
        <v>448</v>
      </c>
      <c r="D305" s="77" t="s">
        <v>341</v>
      </c>
      <c r="E305" s="78">
        <v>242280</v>
      </c>
      <c r="F305" s="80">
        <v>378925.8299999999</v>
      </c>
    </row>
    <row r="306" spans="1:6" x14ac:dyDescent="0.25">
      <c r="A306" s="51" t="s">
        <v>32</v>
      </c>
      <c r="B306" s="51" t="s">
        <v>33</v>
      </c>
      <c r="C306" s="79" t="s">
        <v>449</v>
      </c>
      <c r="D306" s="77" t="s">
        <v>450</v>
      </c>
      <c r="E306" s="78">
        <v>46530</v>
      </c>
      <c r="F306" s="80">
        <v>72772.920000000042</v>
      </c>
    </row>
    <row r="307" spans="1:6" x14ac:dyDescent="0.25">
      <c r="A307" s="51" t="s">
        <v>32</v>
      </c>
      <c r="B307" s="51" t="s">
        <v>34</v>
      </c>
      <c r="C307" s="79" t="s">
        <v>468</v>
      </c>
      <c r="D307" s="77" t="s">
        <v>419</v>
      </c>
      <c r="E307" s="78">
        <v>6560</v>
      </c>
      <c r="F307" s="80">
        <v>10259.84</v>
      </c>
    </row>
    <row r="308" spans="1:6" x14ac:dyDescent="0.25">
      <c r="A308" s="51" t="s">
        <v>32</v>
      </c>
      <c r="B308" s="51" t="s">
        <v>33</v>
      </c>
      <c r="C308" s="79" t="s">
        <v>451</v>
      </c>
      <c r="D308" s="77" t="s">
        <v>100</v>
      </c>
      <c r="E308" s="78">
        <v>121830</v>
      </c>
      <c r="F308" s="80">
        <v>215517.26999999993</v>
      </c>
    </row>
    <row r="309" spans="1:6" x14ac:dyDescent="0.25">
      <c r="A309" s="51" t="s">
        <v>32</v>
      </c>
      <c r="B309" s="51" t="s">
        <v>33</v>
      </c>
      <c r="C309" s="79" t="s">
        <v>452</v>
      </c>
      <c r="D309" s="77" t="s">
        <v>347</v>
      </c>
      <c r="E309" s="78">
        <v>191400</v>
      </c>
      <c r="F309" s="80">
        <v>299349.59999999992</v>
      </c>
    </row>
    <row r="310" spans="1:6" x14ac:dyDescent="0.25">
      <c r="A310" s="51" t="s">
        <v>32</v>
      </c>
      <c r="B310" s="51" t="s">
        <v>33</v>
      </c>
      <c r="C310" s="79" t="s">
        <v>453</v>
      </c>
      <c r="D310" s="77" t="s">
        <v>366</v>
      </c>
      <c r="E310" s="78">
        <v>8400</v>
      </c>
      <c r="F310" s="80">
        <v>13137.600000000004</v>
      </c>
    </row>
    <row r="311" spans="1:6" x14ac:dyDescent="0.25">
      <c r="A311" s="51" t="s">
        <v>32</v>
      </c>
      <c r="B311" s="51" t="s">
        <v>33</v>
      </c>
      <c r="C311" s="79" t="s">
        <v>454</v>
      </c>
      <c r="D311" s="77" t="s">
        <v>341</v>
      </c>
      <c r="E311" s="78">
        <v>7770</v>
      </c>
      <c r="F311" s="80">
        <v>12152.279999999999</v>
      </c>
    </row>
    <row r="312" spans="1:6" x14ac:dyDescent="0.25">
      <c r="A312" s="51" t="s">
        <v>32</v>
      </c>
      <c r="B312" s="51" t="s">
        <v>33</v>
      </c>
      <c r="C312" s="79" t="s">
        <v>455</v>
      </c>
      <c r="D312" s="77" t="s">
        <v>384</v>
      </c>
      <c r="E312" s="78">
        <v>840633</v>
      </c>
      <c r="F312" s="80">
        <v>1487079.7800000054</v>
      </c>
    </row>
    <row r="313" spans="1:6" x14ac:dyDescent="0.25">
      <c r="A313" s="51" t="s">
        <v>32</v>
      </c>
      <c r="B313" s="51" t="s">
        <v>33</v>
      </c>
      <c r="C313" s="79" t="s">
        <v>456</v>
      </c>
      <c r="D313" s="77" t="s">
        <v>384</v>
      </c>
      <c r="E313" s="78">
        <v>169890</v>
      </c>
      <c r="F313" s="80">
        <v>300535.34999999945</v>
      </c>
    </row>
    <row r="314" spans="1:6" x14ac:dyDescent="0.25">
      <c r="A314" s="51" t="s">
        <v>32</v>
      </c>
      <c r="B314" s="51" t="s">
        <v>34</v>
      </c>
      <c r="C314" s="79" t="s">
        <v>473</v>
      </c>
      <c r="D314" s="77" t="s">
        <v>419</v>
      </c>
      <c r="E314" s="78">
        <v>91680</v>
      </c>
      <c r="F314" s="80">
        <v>143387.52000000011</v>
      </c>
    </row>
    <row r="315" spans="1:6" x14ac:dyDescent="0.25">
      <c r="A315" s="51" t="s">
        <v>32</v>
      </c>
      <c r="B315" s="51" t="s">
        <v>33</v>
      </c>
      <c r="C315" s="79" t="s">
        <v>457</v>
      </c>
      <c r="D315" s="77" t="s">
        <v>98</v>
      </c>
      <c r="E315" s="78">
        <v>63165</v>
      </c>
      <c r="F315" s="80">
        <v>98789.380000000077</v>
      </c>
    </row>
    <row r="316" spans="1:6" x14ac:dyDescent="0.25">
      <c r="A316" s="51" t="s">
        <v>32</v>
      </c>
      <c r="B316" s="51" t="s">
        <v>33</v>
      </c>
      <c r="C316" s="79" t="s">
        <v>458</v>
      </c>
      <c r="D316" s="77" t="s">
        <v>355</v>
      </c>
      <c r="E316" s="78">
        <v>7290</v>
      </c>
      <c r="F316" s="80">
        <v>11401.559999999998</v>
      </c>
    </row>
    <row r="317" spans="1:6" x14ac:dyDescent="0.25">
      <c r="A317" s="51" t="s">
        <v>32</v>
      </c>
      <c r="B317" s="51" t="s">
        <v>33</v>
      </c>
      <c r="C317" s="79" t="s">
        <v>459</v>
      </c>
      <c r="D317" s="77" t="s">
        <v>353</v>
      </c>
      <c r="E317" s="78">
        <v>4560</v>
      </c>
      <c r="F317" s="80">
        <v>7131.8399999999992</v>
      </c>
    </row>
    <row r="318" spans="1:6" x14ac:dyDescent="0.25">
      <c r="A318" s="51" t="s">
        <v>32</v>
      </c>
      <c r="B318" s="51" t="s">
        <v>33</v>
      </c>
      <c r="C318" s="79" t="s">
        <v>460</v>
      </c>
      <c r="D318" s="77" t="s">
        <v>353</v>
      </c>
      <c r="E318" s="78">
        <v>90</v>
      </c>
      <c r="F318" s="80">
        <v>140.76</v>
      </c>
    </row>
    <row r="319" spans="1:6" x14ac:dyDescent="0.25">
      <c r="A319" s="15" t="str">
        <f>A320</f>
        <v>Group 05 - Two-Piece Closed</v>
      </c>
      <c r="C319" s="179" t="str">
        <f>B320</f>
        <v>(b) Adhesive Coupling</v>
      </c>
      <c r="D319" s="55"/>
      <c r="E319" s="54">
        <f>SUBTOTAL(9,E320:E332)</f>
        <v>1100340</v>
      </c>
      <c r="F319" s="103">
        <f>SUBTOTAL(9,F320:F332)</f>
        <v>1720931.6999999988</v>
      </c>
    </row>
    <row r="320" spans="1:6" x14ac:dyDescent="0.25">
      <c r="A320" s="51" t="s">
        <v>32</v>
      </c>
      <c r="B320" s="51" t="s">
        <v>34</v>
      </c>
      <c r="C320" s="79" t="s">
        <v>461</v>
      </c>
      <c r="D320" s="77" t="s">
        <v>400</v>
      </c>
      <c r="E320" s="78">
        <v>1640</v>
      </c>
      <c r="F320" s="80">
        <v>2564.96</v>
      </c>
    </row>
    <row r="321" spans="1:6" x14ac:dyDescent="0.25">
      <c r="A321" s="51" t="s">
        <v>32</v>
      </c>
      <c r="B321" s="51" t="s">
        <v>34</v>
      </c>
      <c r="C321" s="79" t="s">
        <v>462</v>
      </c>
      <c r="D321" s="77" t="s">
        <v>400</v>
      </c>
      <c r="E321" s="78">
        <v>18000</v>
      </c>
      <c r="F321" s="80">
        <v>28152.000000000004</v>
      </c>
    </row>
    <row r="322" spans="1:6" x14ac:dyDescent="0.25">
      <c r="A322" s="51" t="s">
        <v>32</v>
      </c>
      <c r="B322" s="51" t="s">
        <v>34</v>
      </c>
      <c r="C322" s="79" t="s">
        <v>463</v>
      </c>
      <c r="D322" s="77" t="s">
        <v>400</v>
      </c>
      <c r="E322" s="78">
        <v>44790</v>
      </c>
      <c r="F322" s="80">
        <v>70051.560000000027</v>
      </c>
    </row>
    <row r="323" spans="1:6" x14ac:dyDescent="0.25">
      <c r="A323" s="51" t="s">
        <v>32</v>
      </c>
      <c r="B323" s="51" t="s">
        <v>34</v>
      </c>
      <c r="C323" s="79" t="s">
        <v>464</v>
      </c>
      <c r="D323" s="77" t="s">
        <v>400</v>
      </c>
      <c r="E323" s="78">
        <v>14430</v>
      </c>
      <c r="F323" s="80">
        <v>22568.519999999997</v>
      </c>
    </row>
    <row r="324" spans="1:6" x14ac:dyDescent="0.25">
      <c r="A324" s="51" t="s">
        <v>32</v>
      </c>
      <c r="B324" s="51" t="s">
        <v>34</v>
      </c>
      <c r="C324" s="79" t="s">
        <v>465</v>
      </c>
      <c r="D324" s="77" t="s">
        <v>466</v>
      </c>
      <c r="E324" s="78">
        <v>26490</v>
      </c>
      <c r="F324" s="80">
        <v>41430.360000000008</v>
      </c>
    </row>
    <row r="325" spans="1:6" x14ac:dyDescent="0.25">
      <c r="A325" s="51" t="s">
        <v>32</v>
      </c>
      <c r="B325" s="51" t="s">
        <v>34</v>
      </c>
      <c r="C325" s="79" t="s">
        <v>467</v>
      </c>
      <c r="D325" s="77" t="s">
        <v>402</v>
      </c>
      <c r="E325" s="78">
        <v>233300</v>
      </c>
      <c r="F325" s="80">
        <v>364881.16999999969</v>
      </c>
    </row>
    <row r="326" spans="1:6" x14ac:dyDescent="0.25">
      <c r="A326" s="51" t="s">
        <v>32</v>
      </c>
      <c r="B326" s="51" t="s">
        <v>34</v>
      </c>
      <c r="C326" s="79" t="s">
        <v>469</v>
      </c>
      <c r="D326" s="77" t="s">
        <v>410</v>
      </c>
      <c r="E326" s="78">
        <v>332520</v>
      </c>
      <c r="F326" s="80">
        <v>520061.27999999939</v>
      </c>
    </row>
    <row r="327" spans="1:6" ht="15.75" thickBot="1" x14ac:dyDescent="0.3">
      <c r="A327" s="51" t="s">
        <v>32</v>
      </c>
      <c r="B327" s="51" t="s">
        <v>34</v>
      </c>
      <c r="C327" s="99" t="s">
        <v>470</v>
      </c>
      <c r="D327" s="94" t="s">
        <v>408</v>
      </c>
      <c r="E327" s="95">
        <v>196800</v>
      </c>
      <c r="F327" s="101">
        <v>307795.19999999972</v>
      </c>
    </row>
    <row r="328" spans="1:6" ht="15.75" thickBot="1" x14ac:dyDescent="0.3">
      <c r="A328" s="51"/>
      <c r="B328" s="51"/>
      <c r="C328" s="59" t="s">
        <v>948</v>
      </c>
      <c r="D328" s="59" t="s">
        <v>950</v>
      </c>
      <c r="E328" s="60" t="s">
        <v>951</v>
      </c>
      <c r="F328" s="61" t="s">
        <v>2</v>
      </c>
    </row>
    <row r="329" spans="1:6" ht="15.75" thickBot="1" x14ac:dyDescent="0.3">
      <c r="A329" s="51"/>
      <c r="B329" s="51"/>
      <c r="C329" s="66" t="s">
        <v>956</v>
      </c>
      <c r="D329" s="63"/>
      <c r="E329" s="64"/>
      <c r="F329" s="117"/>
    </row>
    <row r="330" spans="1:6" x14ac:dyDescent="0.25">
      <c r="A330" s="51" t="s">
        <v>32</v>
      </c>
      <c r="B330" s="51" t="s">
        <v>34</v>
      </c>
      <c r="C330" s="98" t="s">
        <v>471</v>
      </c>
      <c r="D330" s="84" t="s">
        <v>414</v>
      </c>
      <c r="E330" s="85">
        <v>69570</v>
      </c>
      <c r="F330" s="100">
        <v>108807.48000000008</v>
      </c>
    </row>
    <row r="331" spans="1:6" x14ac:dyDescent="0.25">
      <c r="A331" s="51" t="s">
        <v>32</v>
      </c>
      <c r="B331" s="51" t="s">
        <v>34</v>
      </c>
      <c r="C331" s="142" t="s">
        <v>472</v>
      </c>
      <c r="D331" s="118" t="s">
        <v>414</v>
      </c>
      <c r="E331" s="119">
        <v>2010</v>
      </c>
      <c r="F331" s="143">
        <v>3143.64</v>
      </c>
    </row>
    <row r="332" spans="1:6" ht="15.75" thickBot="1" x14ac:dyDescent="0.3">
      <c r="A332" s="51" t="s">
        <v>32</v>
      </c>
      <c r="B332" s="51" t="s">
        <v>34</v>
      </c>
      <c r="C332" s="99" t="s">
        <v>474</v>
      </c>
      <c r="D332" s="94" t="s">
        <v>98</v>
      </c>
      <c r="E332" s="95">
        <v>160790</v>
      </c>
      <c r="F332" s="101">
        <v>251475.53000000009</v>
      </c>
    </row>
    <row r="333" spans="1:6" ht="15.75" thickBot="1" x14ac:dyDescent="0.3">
      <c r="A333" s="51"/>
      <c r="B333" s="51"/>
      <c r="C333" s="59" t="s">
        <v>948</v>
      </c>
      <c r="D333" s="59" t="s">
        <v>950</v>
      </c>
      <c r="E333" s="60" t="s">
        <v>951</v>
      </c>
      <c r="F333" s="61" t="s">
        <v>2</v>
      </c>
    </row>
    <row r="334" spans="1:6" ht="15.75" thickBot="1" x14ac:dyDescent="0.3">
      <c r="A334" s="51"/>
      <c r="B334" s="51"/>
      <c r="C334" s="66" t="str">
        <f>A336</f>
        <v>Group 06 - Two-piece Drainable</v>
      </c>
      <c r="D334" s="70"/>
      <c r="E334" s="71">
        <f>SUM(G6autilisation,G6butilisation)</f>
        <v>1658573</v>
      </c>
      <c r="F334" s="72">
        <f>SUM(G6atotalcost,G6bTotalcost)</f>
        <v>5600463.3500000015</v>
      </c>
    </row>
    <row r="335" spans="1:6" x14ac:dyDescent="0.25">
      <c r="C335" s="73" t="str">
        <f>B336</f>
        <v>(a) Mechanical Coupling</v>
      </c>
      <c r="D335" s="53"/>
      <c r="E335" s="54">
        <f>SUBTOTAL(9,E336:E359)</f>
        <v>1390000</v>
      </c>
      <c r="F335" s="76">
        <f>SUBTOTAL(9,F336:F359)</f>
        <v>4659383.6300000008</v>
      </c>
    </row>
    <row r="336" spans="1:6" x14ac:dyDescent="0.25">
      <c r="A336" s="51" t="s">
        <v>35</v>
      </c>
      <c r="B336" s="51" t="s">
        <v>33</v>
      </c>
      <c r="C336" s="79" t="s">
        <v>475</v>
      </c>
      <c r="D336" s="77" t="s">
        <v>353</v>
      </c>
      <c r="E336" s="78">
        <v>830</v>
      </c>
      <c r="F336" s="80">
        <v>2908.32</v>
      </c>
    </row>
    <row r="337" spans="1:6" x14ac:dyDescent="0.25">
      <c r="A337" s="51" t="s">
        <v>476</v>
      </c>
      <c r="B337" s="51" t="s">
        <v>33</v>
      </c>
      <c r="C337" s="79" t="s">
        <v>477</v>
      </c>
      <c r="D337" s="77" t="s">
        <v>81</v>
      </c>
      <c r="E337" s="78">
        <v>990</v>
      </c>
      <c r="F337" s="80">
        <v>1833.48</v>
      </c>
    </row>
    <row r="338" spans="1:6" x14ac:dyDescent="0.25">
      <c r="A338" s="51" t="s">
        <v>476</v>
      </c>
      <c r="B338" s="51" t="s">
        <v>33</v>
      </c>
      <c r="C338" s="79" t="s">
        <v>478</v>
      </c>
      <c r="D338" s="77" t="s">
        <v>331</v>
      </c>
      <c r="E338" s="78">
        <v>4740</v>
      </c>
      <c r="F338" s="80">
        <v>8778.4799999999977</v>
      </c>
    </row>
    <row r="339" spans="1:6" x14ac:dyDescent="0.25">
      <c r="A339" s="51" t="s">
        <v>476</v>
      </c>
      <c r="B339" s="51" t="s">
        <v>33</v>
      </c>
      <c r="C339" s="79" t="s">
        <v>479</v>
      </c>
      <c r="D339" s="77" t="s">
        <v>333</v>
      </c>
      <c r="E339" s="78">
        <v>109340</v>
      </c>
      <c r="F339" s="80">
        <v>202497.68000000017</v>
      </c>
    </row>
    <row r="340" spans="1:6" x14ac:dyDescent="0.25">
      <c r="A340" s="51" t="s">
        <v>476</v>
      </c>
      <c r="B340" s="51" t="s">
        <v>33</v>
      </c>
      <c r="C340" s="79" t="s">
        <v>480</v>
      </c>
      <c r="D340" s="77" t="s">
        <v>333</v>
      </c>
      <c r="E340" s="78">
        <v>48520</v>
      </c>
      <c r="F340" s="80">
        <v>89859.04</v>
      </c>
    </row>
    <row r="341" spans="1:6" x14ac:dyDescent="0.25">
      <c r="A341" s="51" t="s">
        <v>476</v>
      </c>
      <c r="B341" s="51" t="s">
        <v>33</v>
      </c>
      <c r="C341" s="79" t="s">
        <v>481</v>
      </c>
      <c r="D341" s="77" t="s">
        <v>336</v>
      </c>
      <c r="E341" s="78">
        <v>2520</v>
      </c>
      <c r="F341" s="80">
        <v>5259.2400000000016</v>
      </c>
    </row>
    <row r="342" spans="1:6" x14ac:dyDescent="0.25">
      <c r="A342" s="51" t="s">
        <v>476</v>
      </c>
      <c r="B342" s="51" t="s">
        <v>33</v>
      </c>
      <c r="C342" s="79" t="s">
        <v>482</v>
      </c>
      <c r="D342" s="77" t="s">
        <v>76</v>
      </c>
      <c r="E342" s="78">
        <v>199080</v>
      </c>
      <c r="F342" s="80">
        <v>697576.32000000053</v>
      </c>
    </row>
    <row r="343" spans="1:6" x14ac:dyDescent="0.25">
      <c r="A343" s="51" t="s">
        <v>476</v>
      </c>
      <c r="B343" s="51" t="s">
        <v>33</v>
      </c>
      <c r="C343" s="79" t="s">
        <v>483</v>
      </c>
      <c r="D343" s="77" t="s">
        <v>384</v>
      </c>
      <c r="E343" s="78">
        <v>7480</v>
      </c>
      <c r="F343" s="80">
        <v>20622.359999999997</v>
      </c>
    </row>
    <row r="344" spans="1:6" x14ac:dyDescent="0.25">
      <c r="A344" s="51" t="s">
        <v>476</v>
      </c>
      <c r="B344" s="51" t="s">
        <v>33</v>
      </c>
      <c r="C344" s="79" t="s">
        <v>484</v>
      </c>
      <c r="D344" s="77" t="s">
        <v>341</v>
      </c>
      <c r="E344" s="78">
        <v>4130</v>
      </c>
      <c r="F344" s="80">
        <v>11386.41</v>
      </c>
    </row>
    <row r="345" spans="1:6" x14ac:dyDescent="0.25">
      <c r="A345" s="51" t="s">
        <v>476</v>
      </c>
      <c r="B345" s="51" t="s">
        <v>33</v>
      </c>
      <c r="C345" s="79" t="s">
        <v>485</v>
      </c>
      <c r="D345" s="77" t="s">
        <v>486</v>
      </c>
      <c r="E345" s="78">
        <v>136490</v>
      </c>
      <c r="F345" s="80">
        <v>478260.96000000031</v>
      </c>
    </row>
    <row r="346" spans="1:6" x14ac:dyDescent="0.25">
      <c r="A346" s="51" t="s">
        <v>476</v>
      </c>
      <c r="B346" s="51" t="s">
        <v>33</v>
      </c>
      <c r="C346" s="79" t="s">
        <v>487</v>
      </c>
      <c r="D346" s="77" t="s">
        <v>488</v>
      </c>
      <c r="E346" s="78">
        <v>72960</v>
      </c>
      <c r="F346" s="80">
        <v>270608.64000000042</v>
      </c>
    </row>
    <row r="347" spans="1:6" x14ac:dyDescent="0.25">
      <c r="A347" s="51" t="s">
        <v>476</v>
      </c>
      <c r="B347" s="51" t="s">
        <v>33</v>
      </c>
      <c r="C347" s="79" t="s">
        <v>489</v>
      </c>
      <c r="D347" s="77" t="s">
        <v>450</v>
      </c>
      <c r="E347" s="78">
        <v>40630</v>
      </c>
      <c r="F347" s="80">
        <v>142367.51999999999</v>
      </c>
    </row>
    <row r="348" spans="1:6" x14ac:dyDescent="0.25">
      <c r="A348" s="51" t="s">
        <v>476</v>
      </c>
      <c r="B348" s="51" t="s">
        <v>34</v>
      </c>
      <c r="C348" s="79" t="s">
        <v>508</v>
      </c>
      <c r="D348" s="77" t="s">
        <v>419</v>
      </c>
      <c r="E348" s="78">
        <v>2520</v>
      </c>
      <c r="F348" s="80">
        <v>8830.08</v>
      </c>
    </row>
    <row r="349" spans="1:6" x14ac:dyDescent="0.25">
      <c r="A349" s="51" t="s">
        <v>476</v>
      </c>
      <c r="B349" s="51" t="s">
        <v>33</v>
      </c>
      <c r="C349" s="79" t="s">
        <v>490</v>
      </c>
      <c r="D349" s="77" t="s">
        <v>491</v>
      </c>
      <c r="E349" s="78">
        <v>16260</v>
      </c>
      <c r="F349" s="80">
        <v>56975.040000000001</v>
      </c>
    </row>
    <row r="350" spans="1:6" x14ac:dyDescent="0.25">
      <c r="A350" s="51" t="s">
        <v>476</v>
      </c>
      <c r="B350" s="51" t="s">
        <v>33</v>
      </c>
      <c r="C350" s="79" t="s">
        <v>492</v>
      </c>
      <c r="D350" s="77" t="s">
        <v>493</v>
      </c>
      <c r="E350" s="78">
        <v>165900</v>
      </c>
      <c r="F350" s="80">
        <v>581313.60000000044</v>
      </c>
    </row>
    <row r="351" spans="1:6" x14ac:dyDescent="0.25">
      <c r="A351" s="51" t="s">
        <v>476</v>
      </c>
      <c r="B351" s="51" t="s">
        <v>33</v>
      </c>
      <c r="C351" s="79" t="s">
        <v>494</v>
      </c>
      <c r="D351" s="77" t="s">
        <v>384</v>
      </c>
      <c r="E351" s="78">
        <v>419840</v>
      </c>
      <c r="F351" s="80">
        <v>1524019.2000000002</v>
      </c>
    </row>
    <row r="352" spans="1:6" x14ac:dyDescent="0.25">
      <c r="A352" s="51" t="s">
        <v>476</v>
      </c>
      <c r="B352" s="51" t="s">
        <v>33</v>
      </c>
      <c r="C352" s="79" t="s">
        <v>495</v>
      </c>
      <c r="D352" s="77" t="s">
        <v>496</v>
      </c>
      <c r="E352" s="78">
        <v>3870</v>
      </c>
      <c r="F352" s="80">
        <v>13560.48</v>
      </c>
    </row>
    <row r="353" spans="1:6" x14ac:dyDescent="0.25">
      <c r="A353" s="51" t="s">
        <v>476</v>
      </c>
      <c r="B353" s="51" t="s">
        <v>33</v>
      </c>
      <c r="C353" s="79" t="s">
        <v>497</v>
      </c>
      <c r="D353" s="77" t="s">
        <v>491</v>
      </c>
      <c r="E353" s="78">
        <v>4210</v>
      </c>
      <c r="F353" s="80">
        <v>14751.84</v>
      </c>
    </row>
    <row r="354" spans="1:6" x14ac:dyDescent="0.25">
      <c r="A354" s="51" t="s">
        <v>476</v>
      </c>
      <c r="B354" s="51" t="s">
        <v>33</v>
      </c>
      <c r="C354" s="79" t="s">
        <v>498</v>
      </c>
      <c r="D354" s="77" t="s">
        <v>499</v>
      </c>
      <c r="E354" s="78">
        <v>35570</v>
      </c>
      <c r="F354" s="80">
        <v>124637.27999999996</v>
      </c>
    </row>
    <row r="355" spans="1:6" x14ac:dyDescent="0.25">
      <c r="A355" s="51" t="s">
        <v>476</v>
      </c>
      <c r="B355" s="51" t="s">
        <v>33</v>
      </c>
      <c r="C355" s="79" t="s">
        <v>500</v>
      </c>
      <c r="D355" s="77" t="s">
        <v>384</v>
      </c>
      <c r="E355" s="78">
        <v>27470</v>
      </c>
      <c r="F355" s="80">
        <v>99716.100000000049</v>
      </c>
    </row>
    <row r="356" spans="1:6" x14ac:dyDescent="0.25">
      <c r="A356" s="51" t="s">
        <v>476</v>
      </c>
      <c r="B356" s="51" t="s">
        <v>33</v>
      </c>
      <c r="C356" s="79" t="s">
        <v>501</v>
      </c>
      <c r="D356" s="77" t="s">
        <v>98</v>
      </c>
      <c r="E356" s="78">
        <v>48790</v>
      </c>
      <c r="F356" s="80">
        <v>170960.12000000008</v>
      </c>
    </row>
    <row r="357" spans="1:6" x14ac:dyDescent="0.25">
      <c r="A357" s="51" t="s">
        <v>476</v>
      </c>
      <c r="B357" s="51" t="s">
        <v>33</v>
      </c>
      <c r="C357" s="79" t="s">
        <v>502</v>
      </c>
      <c r="D357" s="77" t="s">
        <v>355</v>
      </c>
      <c r="E357" s="78">
        <v>5940</v>
      </c>
      <c r="F357" s="80">
        <v>20813.760000000002</v>
      </c>
    </row>
    <row r="358" spans="1:6" x14ac:dyDescent="0.25">
      <c r="A358" s="51" t="s">
        <v>476</v>
      </c>
      <c r="B358" s="51" t="s">
        <v>33</v>
      </c>
      <c r="C358" s="106" t="s">
        <v>503</v>
      </c>
      <c r="D358" s="107" t="s">
        <v>353</v>
      </c>
      <c r="E358" s="108">
        <v>3780</v>
      </c>
      <c r="F358" s="109">
        <v>13245.12</v>
      </c>
    </row>
    <row r="359" spans="1:6" x14ac:dyDescent="0.25">
      <c r="A359" s="51" t="s">
        <v>476</v>
      </c>
      <c r="B359" s="51" t="s">
        <v>34</v>
      </c>
      <c r="C359" s="79" t="s">
        <v>514</v>
      </c>
      <c r="D359" s="77" t="s">
        <v>419</v>
      </c>
      <c r="E359" s="78">
        <v>28140</v>
      </c>
      <c r="F359" s="80">
        <v>98602.559999999939</v>
      </c>
    </row>
    <row r="360" spans="1:6" x14ac:dyDescent="0.25">
      <c r="A360" s="15" t="str">
        <f>A361</f>
        <v>Group 06 - Two-Piece Drainable</v>
      </c>
      <c r="C360" s="25" t="str">
        <f>B361</f>
        <v>(b) Adhesive Coupling</v>
      </c>
      <c r="D360" s="53"/>
      <c r="E360" s="54">
        <f>SUBTOTAL(9,E361:E370)</f>
        <v>268573</v>
      </c>
      <c r="F360" s="103">
        <f>SUBTOTAL(9,F361:F370)</f>
        <v>941079.7200000002</v>
      </c>
    </row>
    <row r="361" spans="1:6" x14ac:dyDescent="0.25">
      <c r="A361" s="51" t="s">
        <v>476</v>
      </c>
      <c r="B361" s="51" t="s">
        <v>34</v>
      </c>
      <c r="C361" s="79" t="s">
        <v>504</v>
      </c>
      <c r="D361" s="77" t="s">
        <v>466</v>
      </c>
      <c r="E361" s="78">
        <v>5090</v>
      </c>
      <c r="F361" s="80">
        <v>17835.359999999993</v>
      </c>
    </row>
    <row r="362" spans="1:6" x14ac:dyDescent="0.25">
      <c r="A362" s="51" t="s">
        <v>476</v>
      </c>
      <c r="B362" s="51" t="s">
        <v>34</v>
      </c>
      <c r="C362" s="79" t="s">
        <v>505</v>
      </c>
      <c r="D362" s="77" t="s">
        <v>402</v>
      </c>
      <c r="E362" s="78">
        <v>51840</v>
      </c>
      <c r="F362" s="80">
        <v>181647.36000000007</v>
      </c>
    </row>
    <row r="363" spans="1:6" x14ac:dyDescent="0.25">
      <c r="A363" s="51" t="s">
        <v>476</v>
      </c>
      <c r="B363" s="51" t="s">
        <v>34</v>
      </c>
      <c r="C363" s="79" t="s">
        <v>506</v>
      </c>
      <c r="D363" s="77" t="s">
        <v>507</v>
      </c>
      <c r="E363" s="78">
        <v>4380</v>
      </c>
      <c r="F363" s="80">
        <v>15347.519999999999</v>
      </c>
    </row>
    <row r="364" spans="1:6" x14ac:dyDescent="0.25">
      <c r="A364" s="51" t="s">
        <v>476</v>
      </c>
      <c r="B364" s="51" t="s">
        <v>34</v>
      </c>
      <c r="C364" s="79" t="s">
        <v>509</v>
      </c>
      <c r="D364" s="77" t="s">
        <v>410</v>
      </c>
      <c r="E364" s="78">
        <v>50220</v>
      </c>
      <c r="F364" s="80">
        <v>175970.88000000003</v>
      </c>
    </row>
    <row r="365" spans="1:6" x14ac:dyDescent="0.25">
      <c r="A365" s="51" t="s">
        <v>476</v>
      </c>
      <c r="B365" s="51" t="s">
        <v>34</v>
      </c>
      <c r="C365" s="79" t="s">
        <v>510</v>
      </c>
      <c r="D365" s="77" t="s">
        <v>507</v>
      </c>
      <c r="E365" s="78">
        <v>60963</v>
      </c>
      <c r="F365" s="80">
        <v>213614.35000000006</v>
      </c>
    </row>
    <row r="366" spans="1:6" ht="15.75" thickBot="1" x14ac:dyDescent="0.3">
      <c r="A366" s="51" t="s">
        <v>476</v>
      </c>
      <c r="B366" s="51" t="s">
        <v>34</v>
      </c>
      <c r="C366" s="99" t="s">
        <v>511</v>
      </c>
      <c r="D366" s="94" t="s">
        <v>512</v>
      </c>
      <c r="E366" s="95">
        <v>10830</v>
      </c>
      <c r="F366" s="101">
        <v>37948.319999999985</v>
      </c>
    </row>
    <row r="367" spans="1:6" ht="15.75" thickBot="1" x14ac:dyDescent="0.3">
      <c r="A367" s="51"/>
      <c r="B367" s="51"/>
      <c r="C367" s="59" t="s">
        <v>948</v>
      </c>
      <c r="D367" s="59" t="s">
        <v>950</v>
      </c>
      <c r="E367" s="60" t="s">
        <v>951</v>
      </c>
      <c r="F367" s="61" t="s">
        <v>2</v>
      </c>
    </row>
    <row r="368" spans="1:6" ht="15.75" thickBot="1" x14ac:dyDescent="0.3">
      <c r="A368" s="51"/>
      <c r="B368" s="51"/>
      <c r="C368" s="138" t="s">
        <v>958</v>
      </c>
      <c r="D368" s="173"/>
      <c r="E368" s="71"/>
      <c r="F368" s="72"/>
    </row>
    <row r="369" spans="1:6" x14ac:dyDescent="0.25">
      <c r="A369" s="51" t="s">
        <v>476</v>
      </c>
      <c r="B369" s="51" t="s">
        <v>34</v>
      </c>
      <c r="C369" s="118" t="s">
        <v>513</v>
      </c>
      <c r="D369" s="118" t="s">
        <v>414</v>
      </c>
      <c r="E369" s="119">
        <v>29180</v>
      </c>
      <c r="F369" s="120">
        <v>102246.64999999994</v>
      </c>
    </row>
    <row r="370" spans="1:6" ht="15.75" thickBot="1" x14ac:dyDescent="0.3">
      <c r="A370" s="51" t="s">
        <v>476</v>
      </c>
      <c r="B370" s="51" t="s">
        <v>34</v>
      </c>
      <c r="C370" s="94" t="s">
        <v>515</v>
      </c>
      <c r="D370" s="94" t="s">
        <v>98</v>
      </c>
      <c r="E370" s="95">
        <v>56070</v>
      </c>
      <c r="F370" s="180">
        <v>196469.28000000012</v>
      </c>
    </row>
    <row r="371" spans="1:6" ht="15.75" thickBot="1" x14ac:dyDescent="0.3">
      <c r="A371" s="51"/>
      <c r="B371" s="51"/>
      <c r="C371" s="175" t="s">
        <v>948</v>
      </c>
      <c r="D371" s="176" t="s">
        <v>950</v>
      </c>
      <c r="E371" s="177" t="s">
        <v>951</v>
      </c>
      <c r="F371" s="178" t="s">
        <v>2</v>
      </c>
    </row>
    <row r="372" spans="1:6" ht="15.75" thickBot="1" x14ac:dyDescent="0.3">
      <c r="A372" s="51"/>
      <c r="B372" s="51"/>
      <c r="C372" s="66" t="str">
        <f>A374</f>
        <v>Group 07 - Two-Piece Urostomy</v>
      </c>
      <c r="D372" s="70"/>
      <c r="E372" s="115">
        <f>SUM(G7autilisation,G7butilisation)</f>
        <v>657600</v>
      </c>
      <c r="F372" s="69">
        <f>SUM(G7atotalcost,G7btotalcost)</f>
        <v>2304230.4000000027</v>
      </c>
    </row>
    <row r="373" spans="1:6" x14ac:dyDescent="0.25">
      <c r="C373" s="73" t="str">
        <f>B374</f>
        <v>(a) Mechanical Coupling</v>
      </c>
      <c r="D373" s="53"/>
      <c r="E373" s="54">
        <f>SUBTOTAL(9,E374:E389)</f>
        <v>654870</v>
      </c>
      <c r="F373" s="76">
        <f>SUBTOTAL(9,F374:F389)</f>
        <v>2294664.4800000028</v>
      </c>
    </row>
    <row r="374" spans="1:6" x14ac:dyDescent="0.25">
      <c r="A374" s="51" t="s">
        <v>36</v>
      </c>
      <c r="B374" s="51" t="s">
        <v>33</v>
      </c>
      <c r="C374" s="79" t="s">
        <v>516</v>
      </c>
      <c r="D374" s="77" t="s">
        <v>331</v>
      </c>
      <c r="E374" s="78">
        <v>3050</v>
      </c>
      <c r="F374" s="80">
        <v>10687.199999999999</v>
      </c>
    </row>
    <row r="375" spans="1:6" x14ac:dyDescent="0.25">
      <c r="A375" s="51" t="s">
        <v>36</v>
      </c>
      <c r="B375" s="51" t="s">
        <v>33</v>
      </c>
      <c r="C375" s="79" t="s">
        <v>517</v>
      </c>
      <c r="D375" s="77" t="s">
        <v>384</v>
      </c>
      <c r="E375" s="78">
        <v>202260</v>
      </c>
      <c r="F375" s="80">
        <v>708719.04000000271</v>
      </c>
    </row>
    <row r="376" spans="1:6" x14ac:dyDescent="0.25">
      <c r="A376" s="51" t="s">
        <v>36</v>
      </c>
      <c r="B376" s="51" t="s">
        <v>33</v>
      </c>
      <c r="C376" s="79" t="s">
        <v>518</v>
      </c>
      <c r="D376" s="77" t="s">
        <v>333</v>
      </c>
      <c r="E376" s="78">
        <v>93330</v>
      </c>
      <c r="F376" s="80">
        <v>327028.32000000024</v>
      </c>
    </row>
    <row r="377" spans="1:6" x14ac:dyDescent="0.25">
      <c r="A377" s="51" t="s">
        <v>36</v>
      </c>
      <c r="B377" s="51" t="s">
        <v>33</v>
      </c>
      <c r="C377" s="79" t="s">
        <v>519</v>
      </c>
      <c r="D377" s="77" t="s">
        <v>333</v>
      </c>
      <c r="E377" s="78">
        <v>24670</v>
      </c>
      <c r="F377" s="80">
        <v>86443.679999999964</v>
      </c>
    </row>
    <row r="378" spans="1:6" x14ac:dyDescent="0.25">
      <c r="A378" s="51" t="s">
        <v>36</v>
      </c>
      <c r="B378" s="51" t="s">
        <v>33</v>
      </c>
      <c r="C378" s="79" t="s">
        <v>520</v>
      </c>
      <c r="D378" s="77" t="s">
        <v>336</v>
      </c>
      <c r="E378" s="78">
        <v>9190</v>
      </c>
      <c r="F378" s="80">
        <v>32201.759999999991</v>
      </c>
    </row>
    <row r="379" spans="1:6" x14ac:dyDescent="0.25">
      <c r="A379" s="51" t="s">
        <v>36</v>
      </c>
      <c r="B379" s="51" t="s">
        <v>33</v>
      </c>
      <c r="C379" s="79" t="s">
        <v>521</v>
      </c>
      <c r="D379" s="77" t="s">
        <v>333</v>
      </c>
      <c r="E379" s="78">
        <v>35590</v>
      </c>
      <c r="F379" s="80">
        <v>124707.35999999991</v>
      </c>
    </row>
    <row r="380" spans="1:6" x14ac:dyDescent="0.25">
      <c r="A380" s="51" t="s">
        <v>36</v>
      </c>
      <c r="B380" s="51" t="s">
        <v>33</v>
      </c>
      <c r="C380" s="79" t="s">
        <v>522</v>
      </c>
      <c r="D380" s="77" t="s">
        <v>523</v>
      </c>
      <c r="E380" s="78">
        <v>2480</v>
      </c>
      <c r="F380" s="80">
        <v>8689.92</v>
      </c>
    </row>
    <row r="381" spans="1:6" x14ac:dyDescent="0.25">
      <c r="A381" s="51" t="s">
        <v>36</v>
      </c>
      <c r="B381" s="51" t="s">
        <v>33</v>
      </c>
      <c r="C381" s="79" t="s">
        <v>524</v>
      </c>
      <c r="D381" s="77" t="s">
        <v>496</v>
      </c>
      <c r="E381" s="78">
        <v>990</v>
      </c>
      <c r="F381" s="80">
        <v>3468.9600000000005</v>
      </c>
    </row>
    <row r="382" spans="1:6" x14ac:dyDescent="0.25">
      <c r="A382" s="51" t="s">
        <v>36</v>
      </c>
      <c r="B382" s="51" t="s">
        <v>33</v>
      </c>
      <c r="C382" s="79" t="s">
        <v>525</v>
      </c>
      <c r="D382" s="77" t="s">
        <v>81</v>
      </c>
      <c r="E382" s="78">
        <v>1080</v>
      </c>
      <c r="F382" s="80">
        <v>3784.3199999999997</v>
      </c>
    </row>
    <row r="383" spans="1:6" x14ac:dyDescent="0.25">
      <c r="A383" s="51" t="s">
        <v>36</v>
      </c>
      <c r="B383" s="51" t="s">
        <v>33</v>
      </c>
      <c r="C383" s="79" t="s">
        <v>526</v>
      </c>
      <c r="D383" s="77" t="s">
        <v>341</v>
      </c>
      <c r="E383" s="78">
        <v>79430</v>
      </c>
      <c r="F383" s="80">
        <v>278322.72000000003</v>
      </c>
    </row>
    <row r="384" spans="1:6" x14ac:dyDescent="0.25">
      <c r="A384" s="51" t="s">
        <v>36</v>
      </c>
      <c r="B384" s="51" t="s">
        <v>33</v>
      </c>
      <c r="C384" s="79" t="s">
        <v>527</v>
      </c>
      <c r="D384" s="77" t="s">
        <v>66</v>
      </c>
      <c r="E384" s="78">
        <v>109940</v>
      </c>
      <c r="F384" s="80">
        <v>385229.76000000053</v>
      </c>
    </row>
    <row r="385" spans="1:6" x14ac:dyDescent="0.25">
      <c r="A385" s="51" t="s">
        <v>36</v>
      </c>
      <c r="B385" s="51" t="s">
        <v>949</v>
      </c>
      <c r="C385" s="79" t="s">
        <v>531</v>
      </c>
      <c r="D385" s="77" t="s">
        <v>108</v>
      </c>
      <c r="E385" s="78">
        <v>14280</v>
      </c>
      <c r="F385" s="80">
        <v>50037.119999999988</v>
      </c>
    </row>
    <row r="386" spans="1:6" x14ac:dyDescent="0.25">
      <c r="A386" s="51" t="s">
        <v>36</v>
      </c>
      <c r="B386" s="51" t="s">
        <v>949</v>
      </c>
      <c r="C386" s="79" t="s">
        <v>532</v>
      </c>
      <c r="D386" s="77" t="s">
        <v>533</v>
      </c>
      <c r="E386" s="78">
        <v>8410</v>
      </c>
      <c r="F386" s="80">
        <v>29468.639999999999</v>
      </c>
    </row>
    <row r="387" spans="1:6" x14ac:dyDescent="0.25">
      <c r="A387" s="51" t="s">
        <v>36</v>
      </c>
      <c r="B387" s="51" t="s">
        <v>33</v>
      </c>
      <c r="C387" s="79" t="s">
        <v>528</v>
      </c>
      <c r="D387" s="77" t="s">
        <v>384</v>
      </c>
      <c r="E387" s="78">
        <v>67630</v>
      </c>
      <c r="F387" s="80">
        <v>236975.52</v>
      </c>
    </row>
    <row r="388" spans="1:6" x14ac:dyDescent="0.25">
      <c r="A388" s="51" t="s">
        <v>36</v>
      </c>
      <c r="B388" s="51" t="s">
        <v>33</v>
      </c>
      <c r="C388" s="79" t="s">
        <v>529</v>
      </c>
      <c r="D388" s="77" t="s">
        <v>353</v>
      </c>
      <c r="E388" s="78">
        <v>860</v>
      </c>
      <c r="F388" s="80">
        <v>3013.44</v>
      </c>
    </row>
    <row r="389" spans="1:6" x14ac:dyDescent="0.25">
      <c r="A389" s="51" t="s">
        <v>36</v>
      </c>
      <c r="B389" s="51" t="s">
        <v>33</v>
      </c>
      <c r="C389" s="79" t="s">
        <v>530</v>
      </c>
      <c r="D389" s="77" t="s">
        <v>355</v>
      </c>
      <c r="E389" s="78">
        <v>1680</v>
      </c>
      <c r="F389" s="80">
        <v>5886.7200000000012</v>
      </c>
    </row>
    <row r="390" spans="1:6" x14ac:dyDescent="0.25">
      <c r="A390" s="15" t="str">
        <f>A391</f>
        <v>Group 07 - Two-Piece Urostomy</v>
      </c>
      <c r="B390" s="15" t="str">
        <f t="shared" ref="B390" si="0">B391</f>
        <v>(b) Adhesive Coupling</v>
      </c>
      <c r="C390" s="25" t="s">
        <v>34</v>
      </c>
      <c r="D390" s="53"/>
      <c r="E390" s="54">
        <f>SUBTOTAL(9,E391:E391)</f>
        <v>2730</v>
      </c>
      <c r="F390" s="103">
        <f>SUBTOTAL(9,F391:F391)</f>
        <v>9565.9199999999983</v>
      </c>
    </row>
    <row r="391" spans="1:6" ht="15.75" thickBot="1" x14ac:dyDescent="0.3">
      <c r="A391" s="51" t="s">
        <v>36</v>
      </c>
      <c r="B391" s="51" t="s">
        <v>34</v>
      </c>
      <c r="C391" s="99" t="s">
        <v>534</v>
      </c>
      <c r="D391" s="94" t="s">
        <v>535</v>
      </c>
      <c r="E391" s="95">
        <v>2730</v>
      </c>
      <c r="F391" s="101">
        <v>9565.9199999999983</v>
      </c>
    </row>
    <row r="392" spans="1:6" ht="15.75" thickBot="1" x14ac:dyDescent="0.3">
      <c r="A392" s="51"/>
      <c r="B392" s="51"/>
      <c r="C392" s="59" t="s">
        <v>948</v>
      </c>
      <c r="D392" s="59" t="s">
        <v>950</v>
      </c>
      <c r="E392" s="60" t="s">
        <v>951</v>
      </c>
      <c r="F392" s="61" t="s">
        <v>2</v>
      </c>
    </row>
    <row r="393" spans="1:6" ht="15.75" thickBot="1" x14ac:dyDescent="0.3">
      <c r="A393" s="51"/>
      <c r="B393" s="51"/>
      <c r="C393" s="66" t="str">
        <f>A395</f>
        <v>Group 08 - Alternative Systems</v>
      </c>
      <c r="D393" s="70"/>
      <c r="E393" s="116">
        <f>SUM(G8autilisation,g8butilisation,g8cutilisation,g8dutilisation,)</f>
        <v>722406</v>
      </c>
      <c r="F393" s="72">
        <f>SUM(g8atotalcost,g8btotalcost,g8ctotalcost,g8dtotalcost)</f>
        <v>957116.71999999986</v>
      </c>
    </row>
    <row r="394" spans="1:6" x14ac:dyDescent="0.25">
      <c r="C394" s="73" t="str">
        <f>B395</f>
        <v>(a) Plug Systems</v>
      </c>
      <c r="D394" s="53"/>
      <c r="E394" s="54">
        <f>SUBTOTAL(9,E395:E397)</f>
        <v>21234</v>
      </c>
      <c r="F394" s="76">
        <f>SUBTOTAL(9,F395:F397)</f>
        <v>124958.88000000009</v>
      </c>
    </row>
    <row r="395" spans="1:6" x14ac:dyDescent="0.25">
      <c r="A395" s="51" t="s">
        <v>37</v>
      </c>
      <c r="B395" s="51" t="s">
        <v>38</v>
      </c>
      <c r="C395" s="79" t="s">
        <v>536</v>
      </c>
      <c r="D395" s="77" t="s">
        <v>537</v>
      </c>
      <c r="E395" s="78">
        <v>20580</v>
      </c>
      <c r="F395" s="80">
        <v>91251.720000000103</v>
      </c>
    </row>
    <row r="396" spans="1:6" x14ac:dyDescent="0.25">
      <c r="A396" s="51" t="s">
        <v>37</v>
      </c>
      <c r="B396" s="51" t="s">
        <v>38</v>
      </c>
      <c r="C396" s="79" t="s">
        <v>538</v>
      </c>
      <c r="D396" s="77" t="s">
        <v>539</v>
      </c>
      <c r="E396" s="78">
        <v>78</v>
      </c>
      <c r="F396" s="80">
        <v>4020.12</v>
      </c>
    </row>
    <row r="397" spans="1:6" x14ac:dyDescent="0.25">
      <c r="A397" s="51" t="s">
        <v>37</v>
      </c>
      <c r="B397" s="51" t="s">
        <v>38</v>
      </c>
      <c r="C397" s="79" t="s">
        <v>540</v>
      </c>
      <c r="D397" s="77" t="s">
        <v>541</v>
      </c>
      <c r="E397" s="78">
        <v>576</v>
      </c>
      <c r="F397" s="80">
        <v>29687.039999999997</v>
      </c>
    </row>
    <row r="398" spans="1:6" x14ac:dyDescent="0.25">
      <c r="A398" s="15" t="str">
        <f>A399</f>
        <v>Group 08 - Alternative Systems</v>
      </c>
      <c r="C398" s="25" t="str">
        <f>B399</f>
        <v>(b) Irrigation</v>
      </c>
      <c r="D398" s="53"/>
      <c r="E398" s="54">
        <f>SUBTOTAL(9,E399:E413)</f>
        <v>111983</v>
      </c>
      <c r="F398" s="103">
        <f>SUBTOTAL(9,F399:F413)</f>
        <v>207379.00999999998</v>
      </c>
    </row>
    <row r="399" spans="1:6" x14ac:dyDescent="0.25">
      <c r="A399" s="51" t="s">
        <v>37</v>
      </c>
      <c r="B399" s="51" t="s">
        <v>39</v>
      </c>
      <c r="C399" s="79" t="s">
        <v>542</v>
      </c>
      <c r="D399" s="77" t="s">
        <v>543</v>
      </c>
      <c r="E399" s="78">
        <v>295</v>
      </c>
      <c r="F399" s="80">
        <v>20930.250000000007</v>
      </c>
    </row>
    <row r="400" spans="1:6" x14ac:dyDescent="0.25">
      <c r="A400" s="51" t="s">
        <v>37</v>
      </c>
      <c r="B400" s="51" t="s">
        <v>39</v>
      </c>
      <c r="C400" s="79" t="s">
        <v>544</v>
      </c>
      <c r="D400" s="77" t="s">
        <v>545</v>
      </c>
      <c r="E400" s="78">
        <v>32380</v>
      </c>
      <c r="F400" s="80">
        <v>42383.229999999989</v>
      </c>
    </row>
    <row r="401" spans="1:6" x14ac:dyDescent="0.25">
      <c r="A401" s="51" t="s">
        <v>37</v>
      </c>
      <c r="B401" s="51" t="s">
        <v>39</v>
      </c>
      <c r="C401" s="79" t="s">
        <v>546</v>
      </c>
      <c r="D401" s="77" t="s">
        <v>547</v>
      </c>
      <c r="E401" s="78">
        <v>217</v>
      </c>
      <c r="F401" s="80">
        <v>2094.7400000000002</v>
      </c>
    </row>
    <row r="402" spans="1:6" x14ac:dyDescent="0.25">
      <c r="A402" s="51" t="s">
        <v>37</v>
      </c>
      <c r="B402" s="51" t="s">
        <v>39</v>
      </c>
      <c r="C402" s="79" t="s">
        <v>548</v>
      </c>
      <c r="D402" s="77" t="s">
        <v>549</v>
      </c>
      <c r="E402" s="78">
        <v>27351</v>
      </c>
      <c r="F402" s="80">
        <v>35802.459999999992</v>
      </c>
    </row>
    <row r="403" spans="1:6" x14ac:dyDescent="0.25">
      <c r="A403" s="51" t="s">
        <v>37</v>
      </c>
      <c r="B403" s="51" t="s">
        <v>39</v>
      </c>
      <c r="C403" s="79" t="s">
        <v>550</v>
      </c>
      <c r="D403" s="77" t="s">
        <v>551</v>
      </c>
      <c r="E403" s="78">
        <v>357</v>
      </c>
      <c r="F403" s="80">
        <v>3448.6200000000003</v>
      </c>
    </row>
    <row r="404" spans="1:6" x14ac:dyDescent="0.25">
      <c r="A404" s="51" t="s">
        <v>37</v>
      </c>
      <c r="B404" s="51" t="s">
        <v>39</v>
      </c>
      <c r="C404" s="79" t="s">
        <v>552</v>
      </c>
      <c r="D404" s="77" t="s">
        <v>553</v>
      </c>
      <c r="E404" s="78">
        <v>489</v>
      </c>
      <c r="F404" s="80">
        <v>12352.14</v>
      </c>
    </row>
    <row r="405" spans="1:6" x14ac:dyDescent="0.25">
      <c r="A405" s="51" t="s">
        <v>37</v>
      </c>
      <c r="B405" s="51" t="s">
        <v>39</v>
      </c>
      <c r="C405" s="79" t="s">
        <v>554</v>
      </c>
      <c r="D405" s="77" t="s">
        <v>555</v>
      </c>
      <c r="E405" s="78">
        <v>17</v>
      </c>
      <c r="F405" s="80">
        <v>220.49</v>
      </c>
    </row>
    <row r="406" spans="1:6" x14ac:dyDescent="0.25">
      <c r="A406" s="51" t="s">
        <v>37</v>
      </c>
      <c r="B406" s="51" t="s">
        <v>39</v>
      </c>
      <c r="C406" s="79" t="s">
        <v>556</v>
      </c>
      <c r="D406" s="77" t="s">
        <v>557</v>
      </c>
      <c r="E406" s="78">
        <v>42200</v>
      </c>
      <c r="F406" s="80">
        <v>55239.799999999996</v>
      </c>
    </row>
    <row r="407" spans="1:6" x14ac:dyDescent="0.25">
      <c r="A407" s="51" t="s">
        <v>37</v>
      </c>
      <c r="B407" s="51" t="s">
        <v>39</v>
      </c>
      <c r="C407" s="79" t="s">
        <v>558</v>
      </c>
      <c r="D407" s="77" t="s">
        <v>559</v>
      </c>
      <c r="E407" s="78">
        <v>93</v>
      </c>
      <c r="F407" s="80">
        <v>6598.3499999999995</v>
      </c>
    </row>
    <row r="408" spans="1:6" x14ac:dyDescent="0.25">
      <c r="A408" s="51" t="s">
        <v>37</v>
      </c>
      <c r="B408" s="51" t="s">
        <v>39</v>
      </c>
      <c r="C408" s="79" t="s">
        <v>560</v>
      </c>
      <c r="D408" s="77" t="s">
        <v>561</v>
      </c>
      <c r="E408" s="78">
        <v>47</v>
      </c>
      <c r="F408" s="80">
        <v>3334.65</v>
      </c>
    </row>
    <row r="409" spans="1:6" x14ac:dyDescent="0.25">
      <c r="A409" s="51" t="s">
        <v>37</v>
      </c>
      <c r="B409" s="51" t="s">
        <v>39</v>
      </c>
      <c r="C409" s="79" t="s">
        <v>562</v>
      </c>
      <c r="D409" s="77" t="s">
        <v>563</v>
      </c>
      <c r="E409" s="78">
        <v>7490</v>
      </c>
      <c r="F409" s="80">
        <v>9804.4100000000017</v>
      </c>
    </row>
    <row r="410" spans="1:6" x14ac:dyDescent="0.25">
      <c r="A410" s="51" t="s">
        <v>37</v>
      </c>
      <c r="B410" s="51" t="s">
        <v>39</v>
      </c>
      <c r="C410" s="79" t="s">
        <v>564</v>
      </c>
      <c r="D410" s="77" t="s">
        <v>565</v>
      </c>
      <c r="E410" s="78">
        <v>70</v>
      </c>
      <c r="F410" s="80">
        <v>1768.1999999999996</v>
      </c>
    </row>
    <row r="411" spans="1:6" x14ac:dyDescent="0.25">
      <c r="A411" s="51" t="s">
        <v>37</v>
      </c>
      <c r="B411" s="51" t="s">
        <v>39</v>
      </c>
      <c r="C411" s="79" t="s">
        <v>566</v>
      </c>
      <c r="D411" s="77" t="s">
        <v>567</v>
      </c>
      <c r="E411" s="78">
        <v>24</v>
      </c>
      <c r="F411" s="80">
        <v>606.24</v>
      </c>
    </row>
    <row r="412" spans="1:6" x14ac:dyDescent="0.25">
      <c r="A412" s="51" t="s">
        <v>37</v>
      </c>
      <c r="B412" s="51" t="s">
        <v>39</v>
      </c>
      <c r="C412" s="79" t="s">
        <v>568</v>
      </c>
      <c r="D412" s="77" t="s">
        <v>569</v>
      </c>
      <c r="E412" s="78">
        <v>946</v>
      </c>
      <c r="F412" s="80">
        <v>12704.780000000004</v>
      </c>
    </row>
    <row r="413" spans="1:6" x14ac:dyDescent="0.25">
      <c r="A413" s="51" t="s">
        <v>37</v>
      </c>
      <c r="B413" s="51" t="s">
        <v>39</v>
      </c>
      <c r="C413" s="79" t="s">
        <v>570</v>
      </c>
      <c r="D413" s="77" t="s">
        <v>571</v>
      </c>
      <c r="E413" s="78">
        <v>7</v>
      </c>
      <c r="F413" s="80">
        <v>90.649999999999991</v>
      </c>
    </row>
    <row r="414" spans="1:6" x14ac:dyDescent="0.25">
      <c r="A414" s="15" t="str">
        <f>A415</f>
        <v>Group 08 - Alternative Systems</v>
      </c>
      <c r="C414" s="25" t="str">
        <f>B415</f>
        <v>(c) Catheters</v>
      </c>
      <c r="D414" s="53"/>
      <c r="E414" s="54">
        <f>SUBTOTAL(9,E415:E422)</f>
        <v>589164</v>
      </c>
      <c r="F414" s="103">
        <f>SUBTOTAL(9,F415:F422)</f>
        <v>623582.72999999975</v>
      </c>
    </row>
    <row r="415" spans="1:6" x14ac:dyDescent="0.25">
      <c r="A415" s="51" t="s">
        <v>37</v>
      </c>
      <c r="B415" s="51" t="s">
        <v>40</v>
      </c>
      <c r="C415" s="79" t="s">
        <v>572</v>
      </c>
      <c r="D415" s="77" t="s">
        <v>573</v>
      </c>
      <c r="E415" s="78">
        <v>292360</v>
      </c>
      <c r="F415" s="80">
        <v>302300.23999999976</v>
      </c>
    </row>
    <row r="416" spans="1:6" x14ac:dyDescent="0.25">
      <c r="A416" s="51" t="s">
        <v>37</v>
      </c>
      <c r="B416" s="51" t="s">
        <v>40</v>
      </c>
      <c r="C416" s="79" t="s">
        <v>574</v>
      </c>
      <c r="D416" s="77" t="s">
        <v>575</v>
      </c>
      <c r="E416" s="78">
        <v>81634</v>
      </c>
      <c r="F416" s="80">
        <v>84409.5</v>
      </c>
    </row>
    <row r="417" spans="1:6" x14ac:dyDescent="0.25">
      <c r="A417" s="51" t="s">
        <v>37</v>
      </c>
      <c r="B417" s="51" t="s">
        <v>40</v>
      </c>
      <c r="C417" s="79" t="s">
        <v>576</v>
      </c>
      <c r="D417" s="77" t="s">
        <v>575</v>
      </c>
      <c r="E417" s="78">
        <v>4150</v>
      </c>
      <c r="F417" s="80">
        <v>4291.0999999999995</v>
      </c>
    </row>
    <row r="418" spans="1:6" x14ac:dyDescent="0.25">
      <c r="A418" s="51" t="s">
        <v>37</v>
      </c>
      <c r="B418" s="51" t="s">
        <v>40</v>
      </c>
      <c r="C418" s="79" t="s">
        <v>577</v>
      </c>
      <c r="D418" s="77" t="s">
        <v>578</v>
      </c>
      <c r="E418" s="78">
        <v>290</v>
      </c>
      <c r="F418" s="80">
        <v>2102.5</v>
      </c>
    </row>
    <row r="419" spans="1:6" x14ac:dyDescent="0.25">
      <c r="A419" s="51" t="s">
        <v>37</v>
      </c>
      <c r="B419" s="51" t="s">
        <v>40</v>
      </c>
      <c r="C419" s="79" t="s">
        <v>579</v>
      </c>
      <c r="D419" s="77" t="s">
        <v>580</v>
      </c>
      <c r="E419" s="78">
        <v>165000</v>
      </c>
      <c r="F419" s="80">
        <v>170609.96999999994</v>
      </c>
    </row>
    <row r="420" spans="1:6" x14ac:dyDescent="0.25">
      <c r="A420" s="51" t="s">
        <v>37</v>
      </c>
      <c r="B420" s="51" t="s">
        <v>40</v>
      </c>
      <c r="C420" s="79" t="s">
        <v>581</v>
      </c>
      <c r="D420" s="77" t="s">
        <v>582</v>
      </c>
      <c r="E420" s="78">
        <v>960</v>
      </c>
      <c r="F420" s="80">
        <v>992.64</v>
      </c>
    </row>
    <row r="421" spans="1:6" x14ac:dyDescent="0.25">
      <c r="A421" s="51" t="s">
        <v>37</v>
      </c>
      <c r="B421" s="51" t="s">
        <v>40</v>
      </c>
      <c r="C421" s="79" t="s">
        <v>583</v>
      </c>
      <c r="D421" s="77" t="s">
        <v>584</v>
      </c>
      <c r="E421" s="78">
        <v>24570</v>
      </c>
      <c r="F421" s="80">
        <v>25405.380000000005</v>
      </c>
    </row>
    <row r="422" spans="1:6" x14ac:dyDescent="0.25">
      <c r="A422" s="51" t="s">
        <v>37</v>
      </c>
      <c r="B422" s="51" t="s">
        <v>40</v>
      </c>
      <c r="C422" s="79" t="s">
        <v>585</v>
      </c>
      <c r="D422" s="77" t="s">
        <v>586</v>
      </c>
      <c r="E422" s="78">
        <v>20200</v>
      </c>
      <c r="F422" s="80">
        <v>33471.399999999994</v>
      </c>
    </row>
    <row r="423" spans="1:6" x14ac:dyDescent="0.25">
      <c r="A423" s="15" t="str">
        <f>A424</f>
        <v>Group 08 - Alternative Systems</v>
      </c>
      <c r="C423" s="25" t="str">
        <f>B424</f>
        <v>(d) Rubber Appliances</v>
      </c>
      <c r="D423" s="53"/>
      <c r="E423" s="54">
        <f>SUBTOTAL(9,E424:E425)</f>
        <v>25</v>
      </c>
      <c r="F423" s="103">
        <f>SUBTOTAL(9,F424:F425)</f>
        <v>1196.1000000000001</v>
      </c>
    </row>
    <row r="424" spans="1:6" x14ac:dyDescent="0.25">
      <c r="A424" s="51" t="s">
        <v>37</v>
      </c>
      <c r="B424" s="51" t="s">
        <v>41</v>
      </c>
      <c r="C424" s="79" t="s">
        <v>587</v>
      </c>
      <c r="D424" s="77" t="s">
        <v>588</v>
      </c>
      <c r="E424" s="78">
        <v>20</v>
      </c>
      <c r="F424" s="80">
        <v>1118.4000000000001</v>
      </c>
    </row>
    <row r="425" spans="1:6" ht="15.75" thickBot="1" x14ac:dyDescent="0.3">
      <c r="A425" s="51" t="s">
        <v>37</v>
      </c>
      <c r="B425" s="51" t="s">
        <v>41</v>
      </c>
      <c r="C425" s="99" t="s">
        <v>589</v>
      </c>
      <c r="D425" s="94" t="s">
        <v>590</v>
      </c>
      <c r="E425" s="95">
        <v>5</v>
      </c>
      <c r="F425" s="101">
        <v>77.7</v>
      </c>
    </row>
    <row r="426" spans="1:6" ht="15.75" thickBot="1" x14ac:dyDescent="0.3">
      <c r="A426" s="51"/>
      <c r="B426" s="51"/>
      <c r="C426" s="59" t="s">
        <v>948</v>
      </c>
      <c r="D426" s="59" t="s">
        <v>950</v>
      </c>
      <c r="E426" s="60" t="s">
        <v>951</v>
      </c>
      <c r="F426" s="61" t="s">
        <v>2</v>
      </c>
    </row>
    <row r="427" spans="1:6" ht="15.75" thickBot="1" x14ac:dyDescent="0.3">
      <c r="A427" s="51"/>
      <c r="B427" s="51"/>
      <c r="C427" s="66" t="str">
        <f>A429</f>
        <v>Group 09 - Accessories</v>
      </c>
      <c r="D427" s="70"/>
      <c r="E427" s="115">
        <f>SUM(g9autilisation,G9butilisation,g9cutilisation,g9dutilisation,g9eutilisation,g9futilisation,g9gutilisation,g9hutlisation,g9iutilisation,g9jutilisation,g9kutilisation,g9lutilisation,g9mutilisation)</f>
        <v>16883230</v>
      </c>
      <c r="F427" s="69">
        <f>SUM(g9atotalcost,g9btotalcost,g9ctotalcost,g9dtotalcost,g9etotalcost,g9ftotalcost,g9gtotalcost,g9htotalcost,g9itotalcost,g9jtotalcost,g9ktotalcost,g9ltotalcost,g9mtotalcost)</f>
        <v>24760379.559999984</v>
      </c>
    </row>
    <row r="428" spans="1:6" x14ac:dyDescent="0.25">
      <c r="C428" s="73" t="str">
        <f>B429</f>
        <v>(a) Adhesive Barrier</v>
      </c>
      <c r="D428" s="53"/>
      <c r="E428" s="54">
        <f>SUBTOTAL(9,E429:E448)</f>
        <v>2763348</v>
      </c>
      <c r="F428" s="76">
        <f>SUBTOTAL(9,F429:F448)</f>
        <v>4156782.2900000382</v>
      </c>
    </row>
    <row r="429" spans="1:6" x14ac:dyDescent="0.25">
      <c r="A429" s="51" t="s">
        <v>42</v>
      </c>
      <c r="B429" s="51" t="s">
        <v>43</v>
      </c>
      <c r="C429" s="79" t="s">
        <v>591</v>
      </c>
      <c r="D429" s="77" t="s">
        <v>592</v>
      </c>
      <c r="E429" s="78">
        <v>8145</v>
      </c>
      <c r="F429" s="80">
        <v>23425.02</v>
      </c>
    </row>
    <row r="430" spans="1:6" x14ac:dyDescent="0.25">
      <c r="A430" s="51" t="s">
        <v>42</v>
      </c>
      <c r="B430" s="51" t="s">
        <v>43</v>
      </c>
      <c r="C430" s="79" t="s">
        <v>593</v>
      </c>
      <c r="D430" s="77" t="s">
        <v>594</v>
      </c>
      <c r="E430" s="78">
        <v>486</v>
      </c>
      <c r="F430" s="80">
        <v>22910.039999999994</v>
      </c>
    </row>
    <row r="431" spans="1:6" x14ac:dyDescent="0.25">
      <c r="A431" s="51" t="s">
        <v>42</v>
      </c>
      <c r="B431" s="51" t="s">
        <v>43</v>
      </c>
      <c r="C431" s="79" t="s">
        <v>595</v>
      </c>
      <c r="D431" s="77" t="s">
        <v>596</v>
      </c>
      <c r="E431" s="78">
        <v>630</v>
      </c>
      <c r="F431" s="80">
        <v>1811.8799999999997</v>
      </c>
    </row>
    <row r="432" spans="1:6" x14ac:dyDescent="0.25">
      <c r="A432" s="51" t="s">
        <v>42</v>
      </c>
      <c r="B432" s="51" t="s">
        <v>43</v>
      </c>
      <c r="C432" s="79" t="s">
        <v>597</v>
      </c>
      <c r="D432" s="77" t="s">
        <v>598</v>
      </c>
      <c r="E432" s="78">
        <v>11240</v>
      </c>
      <c r="F432" s="80">
        <v>32326.239999999998</v>
      </c>
    </row>
    <row r="433" spans="1:6" x14ac:dyDescent="0.25">
      <c r="A433" s="51" t="s">
        <v>42</v>
      </c>
      <c r="B433" s="51" t="s">
        <v>43</v>
      </c>
      <c r="C433" s="79" t="s">
        <v>599</v>
      </c>
      <c r="D433" s="77" t="s">
        <v>600</v>
      </c>
      <c r="E433" s="78">
        <v>1130</v>
      </c>
      <c r="F433" s="80">
        <v>3249.8799999999997</v>
      </c>
    </row>
    <row r="434" spans="1:6" x14ac:dyDescent="0.25">
      <c r="A434" s="51" t="s">
        <v>42</v>
      </c>
      <c r="B434" s="51" t="s">
        <v>43</v>
      </c>
      <c r="C434" s="79" t="s">
        <v>601</v>
      </c>
      <c r="D434" s="77" t="s">
        <v>598</v>
      </c>
      <c r="E434" s="78">
        <v>117</v>
      </c>
      <c r="F434" s="80">
        <v>1705.86</v>
      </c>
    </row>
    <row r="435" spans="1:6" x14ac:dyDescent="0.25">
      <c r="A435" s="51" t="s">
        <v>42</v>
      </c>
      <c r="B435" s="51" t="s">
        <v>43</v>
      </c>
      <c r="C435" s="79" t="s">
        <v>602</v>
      </c>
      <c r="D435" s="77" t="s">
        <v>592</v>
      </c>
      <c r="E435" s="78">
        <v>2125</v>
      </c>
      <c r="F435" s="80">
        <v>30982.500000000007</v>
      </c>
    </row>
    <row r="436" spans="1:6" x14ac:dyDescent="0.25">
      <c r="A436" s="51" t="s">
        <v>42</v>
      </c>
      <c r="B436" s="51" t="s">
        <v>43</v>
      </c>
      <c r="C436" s="79" t="s">
        <v>603</v>
      </c>
      <c r="D436" s="77" t="s">
        <v>604</v>
      </c>
      <c r="E436" s="78">
        <v>1675690</v>
      </c>
      <c r="F436" s="80">
        <v>2443156.0200000368</v>
      </c>
    </row>
    <row r="437" spans="1:6" x14ac:dyDescent="0.25">
      <c r="A437" s="51" t="s">
        <v>42</v>
      </c>
      <c r="B437" s="51" t="s">
        <v>43</v>
      </c>
      <c r="C437" s="79" t="s">
        <v>605</v>
      </c>
      <c r="D437" s="77" t="s">
        <v>592</v>
      </c>
      <c r="E437" s="78">
        <v>33300</v>
      </c>
      <c r="F437" s="80">
        <v>95804.120000000039</v>
      </c>
    </row>
    <row r="438" spans="1:6" x14ac:dyDescent="0.25">
      <c r="A438" s="51" t="s">
        <v>42</v>
      </c>
      <c r="B438" s="51" t="s">
        <v>43</v>
      </c>
      <c r="C438" s="79" t="s">
        <v>606</v>
      </c>
      <c r="D438" s="77" t="s">
        <v>607</v>
      </c>
      <c r="E438" s="78">
        <v>14670</v>
      </c>
      <c r="F438" s="80">
        <v>20948.760000000006</v>
      </c>
    </row>
    <row r="439" spans="1:6" x14ac:dyDescent="0.25">
      <c r="A439" s="51" t="s">
        <v>42</v>
      </c>
      <c r="B439" s="51" t="s">
        <v>43</v>
      </c>
      <c r="C439" s="79" t="s">
        <v>608</v>
      </c>
      <c r="D439" s="77" t="s">
        <v>609</v>
      </c>
      <c r="E439" s="78">
        <v>715</v>
      </c>
      <c r="F439" s="80">
        <v>14228.499999999998</v>
      </c>
    </row>
    <row r="440" spans="1:6" x14ac:dyDescent="0.25">
      <c r="A440" s="51" t="s">
        <v>42</v>
      </c>
      <c r="B440" s="51" t="s">
        <v>43</v>
      </c>
      <c r="C440" s="79" t="s">
        <v>610</v>
      </c>
      <c r="D440" s="77" t="s">
        <v>611</v>
      </c>
      <c r="E440" s="78">
        <v>391020</v>
      </c>
      <c r="F440" s="80">
        <v>570107.16000000073</v>
      </c>
    </row>
    <row r="441" spans="1:6" x14ac:dyDescent="0.25">
      <c r="A441" s="51" t="s">
        <v>42</v>
      </c>
      <c r="B441" s="51" t="s">
        <v>43</v>
      </c>
      <c r="C441" s="79" t="s">
        <v>612</v>
      </c>
      <c r="D441" s="77" t="s">
        <v>613</v>
      </c>
      <c r="E441" s="78">
        <v>164430</v>
      </c>
      <c r="F441" s="80">
        <v>239738.93999999954</v>
      </c>
    </row>
    <row r="442" spans="1:6" x14ac:dyDescent="0.25">
      <c r="A442" s="51" t="s">
        <v>42</v>
      </c>
      <c r="B442" s="51" t="s">
        <v>43</v>
      </c>
      <c r="C442" s="79" t="s">
        <v>614</v>
      </c>
      <c r="D442" s="77" t="s">
        <v>615</v>
      </c>
      <c r="E442" s="78">
        <v>444090</v>
      </c>
      <c r="F442" s="80">
        <v>634160.52000000153</v>
      </c>
    </row>
    <row r="443" spans="1:6" x14ac:dyDescent="0.25">
      <c r="A443" s="51" t="s">
        <v>42</v>
      </c>
      <c r="B443" s="51" t="s">
        <v>43</v>
      </c>
      <c r="C443" s="79" t="s">
        <v>616</v>
      </c>
      <c r="D443" s="77" t="s">
        <v>617</v>
      </c>
      <c r="E443" s="78">
        <v>1740</v>
      </c>
      <c r="F443" s="80">
        <v>2484.7200000000003</v>
      </c>
    </row>
    <row r="444" spans="1:6" x14ac:dyDescent="0.25">
      <c r="A444" s="51" t="s">
        <v>42</v>
      </c>
      <c r="B444" s="51" t="s">
        <v>43</v>
      </c>
      <c r="C444" s="79" t="s">
        <v>618</v>
      </c>
      <c r="D444" s="77" t="s">
        <v>619</v>
      </c>
      <c r="E444" s="78">
        <v>11090</v>
      </c>
      <c r="F444" s="80">
        <v>15836.520000000002</v>
      </c>
    </row>
    <row r="445" spans="1:6" x14ac:dyDescent="0.25">
      <c r="A445" s="51" t="s">
        <v>42</v>
      </c>
      <c r="B445" s="51" t="s">
        <v>43</v>
      </c>
      <c r="C445" s="79" t="s">
        <v>620</v>
      </c>
      <c r="D445" s="77" t="s">
        <v>621</v>
      </c>
      <c r="E445" s="78">
        <v>2030</v>
      </c>
      <c r="F445" s="80">
        <v>2898.81</v>
      </c>
    </row>
    <row r="446" spans="1:6" x14ac:dyDescent="0.25">
      <c r="A446" s="51" t="s">
        <v>42</v>
      </c>
      <c r="B446" s="51" t="s">
        <v>43</v>
      </c>
      <c r="C446" s="79" t="s">
        <v>622</v>
      </c>
      <c r="D446" s="77" t="s">
        <v>623</v>
      </c>
      <c r="E446" s="78">
        <v>180</v>
      </c>
      <c r="F446" s="80">
        <v>262.44</v>
      </c>
    </row>
    <row r="447" spans="1:6" x14ac:dyDescent="0.25">
      <c r="A447" s="51" t="s">
        <v>42</v>
      </c>
      <c r="B447" s="51" t="s">
        <v>43</v>
      </c>
      <c r="C447" s="79" t="s">
        <v>624</v>
      </c>
      <c r="D447" s="77" t="s">
        <v>625</v>
      </c>
      <c r="E447" s="78">
        <v>60</v>
      </c>
      <c r="F447" s="80">
        <v>87.48</v>
      </c>
    </row>
    <row r="448" spans="1:6" x14ac:dyDescent="0.25">
      <c r="A448" s="51" t="s">
        <v>42</v>
      </c>
      <c r="B448" s="51" t="s">
        <v>43</v>
      </c>
      <c r="C448" s="79" t="s">
        <v>626</v>
      </c>
      <c r="D448" s="77" t="s">
        <v>627</v>
      </c>
      <c r="E448" s="78">
        <v>460</v>
      </c>
      <c r="F448" s="80">
        <v>656.88000000000011</v>
      </c>
    </row>
    <row r="449" spans="1:6" x14ac:dyDescent="0.25">
      <c r="A449" s="15" t="str">
        <f>A450</f>
        <v>Group 09 - Accessories</v>
      </c>
      <c r="C449" s="25" t="str">
        <f>B450</f>
        <v>(b) Belts</v>
      </c>
      <c r="D449" s="53"/>
      <c r="E449" s="54">
        <f>SUBTOTAL(9,E450:E457)</f>
        <v>15843</v>
      </c>
      <c r="F449" s="103">
        <f>SUBTOTAL(9,F450:F457)</f>
        <v>94741.140000000087</v>
      </c>
    </row>
    <row r="450" spans="1:6" x14ac:dyDescent="0.25">
      <c r="A450" s="51" t="s">
        <v>42</v>
      </c>
      <c r="B450" s="51" t="s">
        <v>44</v>
      </c>
      <c r="C450" s="79" t="s">
        <v>628</v>
      </c>
      <c r="D450" s="77" t="s">
        <v>629</v>
      </c>
      <c r="E450" s="78">
        <v>919</v>
      </c>
      <c r="F450" s="80">
        <v>5495.62</v>
      </c>
    </row>
    <row r="451" spans="1:6" x14ac:dyDescent="0.25">
      <c r="A451" s="51" t="s">
        <v>42</v>
      </c>
      <c r="B451" s="51" t="s">
        <v>44</v>
      </c>
      <c r="C451" s="79" t="s">
        <v>630</v>
      </c>
      <c r="D451" s="77" t="s">
        <v>631</v>
      </c>
      <c r="E451" s="78">
        <v>423</v>
      </c>
      <c r="F451" s="80">
        <v>2529.5400000000004</v>
      </c>
    </row>
    <row r="452" spans="1:6" x14ac:dyDescent="0.25">
      <c r="A452" s="51" t="s">
        <v>42</v>
      </c>
      <c r="B452" s="51" t="s">
        <v>44</v>
      </c>
      <c r="C452" s="79" t="s">
        <v>632</v>
      </c>
      <c r="D452" s="77" t="s">
        <v>633</v>
      </c>
      <c r="E452" s="78">
        <v>4643</v>
      </c>
      <c r="F452" s="80">
        <v>27765.140000000043</v>
      </c>
    </row>
    <row r="453" spans="1:6" x14ac:dyDescent="0.25">
      <c r="A453" s="51" t="s">
        <v>42</v>
      </c>
      <c r="B453" s="51" t="s">
        <v>44</v>
      </c>
      <c r="C453" s="79" t="s">
        <v>634</v>
      </c>
      <c r="D453" s="77" t="s">
        <v>635</v>
      </c>
      <c r="E453" s="78">
        <v>2169</v>
      </c>
      <c r="F453" s="80">
        <v>12970.620000000012</v>
      </c>
    </row>
    <row r="454" spans="1:6" x14ac:dyDescent="0.25">
      <c r="A454" s="51" t="s">
        <v>42</v>
      </c>
      <c r="B454" s="51" t="s">
        <v>44</v>
      </c>
      <c r="C454" s="79" t="s">
        <v>636</v>
      </c>
      <c r="D454" s="77" t="s">
        <v>637</v>
      </c>
      <c r="E454" s="78">
        <v>4346</v>
      </c>
      <c r="F454" s="80">
        <v>25989.080000000038</v>
      </c>
    </row>
    <row r="455" spans="1:6" x14ac:dyDescent="0.25">
      <c r="A455" s="51" t="s">
        <v>42</v>
      </c>
      <c r="B455" s="51" t="s">
        <v>44</v>
      </c>
      <c r="C455" s="79" t="s">
        <v>638</v>
      </c>
      <c r="D455" s="77" t="s">
        <v>639</v>
      </c>
      <c r="E455" s="78">
        <v>1457</v>
      </c>
      <c r="F455" s="80">
        <v>8712.8600000000042</v>
      </c>
    </row>
    <row r="456" spans="1:6" x14ac:dyDescent="0.25">
      <c r="A456" s="51" t="s">
        <v>42</v>
      </c>
      <c r="B456" s="51" t="s">
        <v>44</v>
      </c>
      <c r="C456" s="79" t="s">
        <v>640</v>
      </c>
      <c r="D456" s="77" t="s">
        <v>641</v>
      </c>
      <c r="E456" s="78">
        <v>730</v>
      </c>
      <c r="F456" s="80">
        <v>4365.4000000000005</v>
      </c>
    </row>
    <row r="457" spans="1:6" ht="15.75" thickBot="1" x14ac:dyDescent="0.3">
      <c r="A457" s="51" t="s">
        <v>42</v>
      </c>
      <c r="B457" s="51" t="s">
        <v>44</v>
      </c>
      <c r="C457" s="99" t="s">
        <v>642</v>
      </c>
      <c r="D457" s="94" t="s">
        <v>643</v>
      </c>
      <c r="E457" s="95">
        <v>1156</v>
      </c>
      <c r="F457" s="101">
        <v>6912.880000000001</v>
      </c>
    </row>
    <row r="458" spans="1:6" ht="15.75" thickBot="1" x14ac:dyDescent="0.3">
      <c r="A458" s="51"/>
      <c r="B458" s="51"/>
      <c r="C458" s="59" t="s">
        <v>948</v>
      </c>
      <c r="D458" s="59" t="s">
        <v>950</v>
      </c>
      <c r="E458" s="60" t="s">
        <v>951</v>
      </c>
      <c r="F458" s="61" t="s">
        <v>2</v>
      </c>
    </row>
    <row r="459" spans="1:6" ht="15.75" thickBot="1" x14ac:dyDescent="0.3">
      <c r="A459" s="51"/>
      <c r="B459" s="51"/>
      <c r="C459" s="66" t="s">
        <v>957</v>
      </c>
      <c r="D459" s="67"/>
      <c r="E459" s="68"/>
      <c r="F459" s="68"/>
    </row>
    <row r="460" spans="1:6" x14ac:dyDescent="0.25">
      <c r="A460" s="15" t="str">
        <f>A461</f>
        <v>Group 09 - Accessories</v>
      </c>
      <c r="C460" s="73" t="str">
        <f>B461</f>
        <v>(c) Clamps &amp; Clips</v>
      </c>
      <c r="D460" s="53"/>
      <c r="E460" s="54">
        <f>SUBTOTAL(9,E461:E464)</f>
        <v>1034</v>
      </c>
      <c r="F460" s="76">
        <f>SUBTOTAL(9,F461:F464)</f>
        <v>2383.19</v>
      </c>
    </row>
    <row r="461" spans="1:6" x14ac:dyDescent="0.25">
      <c r="A461" s="51" t="s">
        <v>42</v>
      </c>
      <c r="B461" s="51" t="s">
        <v>45</v>
      </c>
      <c r="C461" s="79" t="s">
        <v>644</v>
      </c>
      <c r="D461" s="77" t="s">
        <v>645</v>
      </c>
      <c r="E461" s="78">
        <v>442</v>
      </c>
      <c r="F461" s="80">
        <v>1018.9799999999998</v>
      </c>
    </row>
    <row r="462" spans="1:6" x14ac:dyDescent="0.25">
      <c r="A462" s="51" t="s">
        <v>42</v>
      </c>
      <c r="B462" s="51" t="s">
        <v>45</v>
      </c>
      <c r="C462" s="79" t="s">
        <v>646</v>
      </c>
      <c r="D462" s="77" t="s">
        <v>647</v>
      </c>
      <c r="E462" s="78">
        <v>386</v>
      </c>
      <c r="F462" s="80">
        <v>889.7700000000001</v>
      </c>
    </row>
    <row r="463" spans="1:6" x14ac:dyDescent="0.25">
      <c r="A463" s="51" t="s">
        <v>42</v>
      </c>
      <c r="B463" s="51" t="s">
        <v>45</v>
      </c>
      <c r="C463" s="79" t="s">
        <v>648</v>
      </c>
      <c r="D463" s="77" t="s">
        <v>649</v>
      </c>
      <c r="E463" s="78">
        <v>122</v>
      </c>
      <c r="F463" s="80">
        <v>281.24000000000007</v>
      </c>
    </row>
    <row r="464" spans="1:6" x14ac:dyDescent="0.25">
      <c r="A464" s="51" t="s">
        <v>42</v>
      </c>
      <c r="B464" s="51" t="s">
        <v>45</v>
      </c>
      <c r="C464" s="79" t="s">
        <v>650</v>
      </c>
      <c r="D464" s="77" t="s">
        <v>651</v>
      </c>
      <c r="E464" s="78">
        <v>84</v>
      </c>
      <c r="F464" s="80">
        <v>193.2</v>
      </c>
    </row>
    <row r="465" spans="1:6" x14ac:dyDescent="0.25">
      <c r="A465" s="15" t="str">
        <f>A466</f>
        <v>Group 09 - Accessories</v>
      </c>
      <c r="C465" s="25" t="str">
        <f>B466</f>
        <v>(d) Cleansers &amp; Solvents</v>
      </c>
      <c r="D465" s="53"/>
      <c r="E465" s="54">
        <f>SUBTOTAL(9,E466:E488)</f>
        <v>7322978</v>
      </c>
      <c r="F465" s="103">
        <f>SUBTOTAL(9,F466:F488)</f>
        <v>3962523.5899999905</v>
      </c>
    </row>
    <row r="466" spans="1:6" x14ac:dyDescent="0.25">
      <c r="A466" s="51" t="s">
        <v>42</v>
      </c>
      <c r="B466" s="51" t="s">
        <v>46</v>
      </c>
      <c r="C466" s="79" t="s">
        <v>652</v>
      </c>
      <c r="D466" s="77" t="s">
        <v>653</v>
      </c>
      <c r="E466" s="78">
        <v>193550</v>
      </c>
      <c r="F466" s="80">
        <v>92516.690000000235</v>
      </c>
    </row>
    <row r="467" spans="1:6" x14ac:dyDescent="0.25">
      <c r="A467" s="51" t="s">
        <v>42</v>
      </c>
      <c r="B467" s="51" t="s">
        <v>46</v>
      </c>
      <c r="C467" s="79" t="s">
        <v>654</v>
      </c>
      <c r="D467" s="77" t="s">
        <v>655</v>
      </c>
      <c r="E467" s="78">
        <v>932096</v>
      </c>
      <c r="F467" s="80">
        <v>298270.71999999997</v>
      </c>
    </row>
    <row r="468" spans="1:6" x14ac:dyDescent="0.25">
      <c r="A468" s="51" t="s">
        <v>42</v>
      </c>
      <c r="B468" s="51" t="s">
        <v>46</v>
      </c>
      <c r="C468" s="79" t="s">
        <v>656</v>
      </c>
      <c r="D468" s="77" t="s">
        <v>657</v>
      </c>
      <c r="E468" s="78">
        <v>388900</v>
      </c>
      <c r="F468" s="80">
        <v>124448.00000000001</v>
      </c>
    </row>
    <row r="469" spans="1:6" x14ac:dyDescent="0.25">
      <c r="A469" s="51" t="s">
        <v>42</v>
      </c>
      <c r="B469" s="51" t="s">
        <v>46</v>
      </c>
      <c r="C469" s="79" t="s">
        <v>658</v>
      </c>
      <c r="D469" s="77" t="s">
        <v>659</v>
      </c>
      <c r="E469" s="78">
        <v>422870</v>
      </c>
      <c r="F469" s="80">
        <v>135318.39999999999</v>
      </c>
    </row>
    <row r="470" spans="1:6" x14ac:dyDescent="0.25">
      <c r="A470" s="51" t="s">
        <v>42</v>
      </c>
      <c r="B470" s="51" t="s">
        <v>46</v>
      </c>
      <c r="C470" s="79" t="s">
        <v>660</v>
      </c>
      <c r="D470" s="77" t="s">
        <v>661</v>
      </c>
      <c r="E470" s="78">
        <v>804</v>
      </c>
      <c r="F470" s="80">
        <v>6713.4000000000042</v>
      </c>
    </row>
    <row r="471" spans="1:6" x14ac:dyDescent="0.25">
      <c r="A471" s="51" t="s">
        <v>42</v>
      </c>
      <c r="B471" s="51" t="s">
        <v>46</v>
      </c>
      <c r="C471" s="79" t="s">
        <v>662</v>
      </c>
      <c r="D471" s="77" t="s">
        <v>663</v>
      </c>
      <c r="E471" s="78">
        <v>632102</v>
      </c>
      <c r="F471" s="80">
        <v>302144.75999999908</v>
      </c>
    </row>
    <row r="472" spans="1:6" x14ac:dyDescent="0.25">
      <c r="A472" s="51" t="s">
        <v>42</v>
      </c>
      <c r="B472" s="51" t="s">
        <v>46</v>
      </c>
      <c r="C472" s="79" t="s">
        <v>664</v>
      </c>
      <c r="D472" s="77" t="s">
        <v>665</v>
      </c>
      <c r="E472" s="78">
        <v>156</v>
      </c>
      <c r="F472" s="80">
        <v>1302.5999999999997</v>
      </c>
    </row>
    <row r="473" spans="1:6" x14ac:dyDescent="0.25">
      <c r="A473" s="51" t="s">
        <v>42</v>
      </c>
      <c r="B473" s="51" t="s">
        <v>46</v>
      </c>
      <c r="C473" s="79" t="s">
        <v>666</v>
      </c>
      <c r="D473" s="77" t="s">
        <v>667</v>
      </c>
      <c r="E473" s="78">
        <v>8694</v>
      </c>
      <c r="F473" s="80">
        <v>88939.620000000068</v>
      </c>
    </row>
    <row r="474" spans="1:6" x14ac:dyDescent="0.25">
      <c r="A474" s="51" t="s">
        <v>42</v>
      </c>
      <c r="B474" s="51" t="s">
        <v>46</v>
      </c>
      <c r="C474" s="79" t="s">
        <v>668</v>
      </c>
      <c r="D474" s="77" t="s">
        <v>653</v>
      </c>
      <c r="E474" s="78">
        <v>188</v>
      </c>
      <c r="F474" s="80">
        <v>1569.8</v>
      </c>
    </row>
    <row r="475" spans="1:6" x14ac:dyDescent="0.25">
      <c r="A475" s="51" t="s">
        <v>42</v>
      </c>
      <c r="B475" s="51" t="s">
        <v>46</v>
      </c>
      <c r="C475" s="79" t="s">
        <v>669</v>
      </c>
      <c r="D475" s="77" t="s">
        <v>670</v>
      </c>
      <c r="E475" s="78">
        <v>128360</v>
      </c>
      <c r="F475" s="80">
        <v>48438.390000000065</v>
      </c>
    </row>
    <row r="476" spans="1:6" x14ac:dyDescent="0.25">
      <c r="A476" s="51" t="s">
        <v>42</v>
      </c>
      <c r="B476" s="51" t="s">
        <v>46</v>
      </c>
      <c r="C476" s="79" t="s">
        <v>671</v>
      </c>
      <c r="D476" s="77" t="s">
        <v>672</v>
      </c>
      <c r="E476" s="78">
        <v>61043</v>
      </c>
      <c r="F476" s="80">
        <v>624469.88999998756</v>
      </c>
    </row>
    <row r="477" spans="1:6" x14ac:dyDescent="0.25">
      <c r="A477" s="51" t="s">
        <v>42</v>
      </c>
      <c r="B477" s="51" t="s">
        <v>46</v>
      </c>
      <c r="C477" s="79" t="s">
        <v>673</v>
      </c>
      <c r="D477" s="77" t="s">
        <v>674</v>
      </c>
      <c r="E477" s="78">
        <v>514984</v>
      </c>
      <c r="F477" s="80">
        <v>194524.86999999988</v>
      </c>
    </row>
    <row r="478" spans="1:6" x14ac:dyDescent="0.25">
      <c r="A478" s="51" t="s">
        <v>42</v>
      </c>
      <c r="B478" s="51" t="s">
        <v>46</v>
      </c>
      <c r="C478" s="79" t="s">
        <v>675</v>
      </c>
      <c r="D478" s="77" t="s">
        <v>676</v>
      </c>
      <c r="E478" s="78">
        <v>116877</v>
      </c>
      <c r="F478" s="80">
        <v>51713.250000000007</v>
      </c>
    </row>
    <row r="479" spans="1:6" x14ac:dyDescent="0.25">
      <c r="A479" s="51" t="s">
        <v>42</v>
      </c>
      <c r="B479" s="51" t="s">
        <v>46</v>
      </c>
      <c r="C479" s="79" t="s">
        <v>677</v>
      </c>
      <c r="D479" s="77" t="s">
        <v>676</v>
      </c>
      <c r="E479" s="78">
        <v>1313</v>
      </c>
      <c r="F479" s="80">
        <v>18802.160000000007</v>
      </c>
    </row>
    <row r="480" spans="1:6" x14ac:dyDescent="0.25">
      <c r="A480" s="51" t="s">
        <v>42</v>
      </c>
      <c r="B480" s="51" t="s">
        <v>46</v>
      </c>
      <c r="C480" s="79" t="s">
        <v>678</v>
      </c>
      <c r="D480" s="77" t="s">
        <v>679</v>
      </c>
      <c r="E480" s="78">
        <v>2310051</v>
      </c>
      <c r="F480" s="80">
        <v>1011697.270000014</v>
      </c>
    </row>
    <row r="481" spans="1:6" x14ac:dyDescent="0.25">
      <c r="A481" s="51" t="s">
        <v>42</v>
      </c>
      <c r="B481" s="51" t="s">
        <v>46</v>
      </c>
      <c r="C481" s="79" t="s">
        <v>680</v>
      </c>
      <c r="D481" s="77" t="s">
        <v>665</v>
      </c>
      <c r="E481" s="78">
        <v>1289642</v>
      </c>
      <c r="F481" s="80">
        <v>615159.23999999033</v>
      </c>
    </row>
    <row r="482" spans="1:6" x14ac:dyDescent="0.25">
      <c r="A482" s="51" t="s">
        <v>42</v>
      </c>
      <c r="B482" s="51" t="s">
        <v>46</v>
      </c>
      <c r="C482" s="79" t="s">
        <v>681</v>
      </c>
      <c r="D482" s="77" t="s">
        <v>682</v>
      </c>
      <c r="E482" s="78">
        <v>51</v>
      </c>
      <c r="F482" s="80">
        <v>425.84999999999997</v>
      </c>
    </row>
    <row r="483" spans="1:6" x14ac:dyDescent="0.25">
      <c r="A483" s="51" t="s">
        <v>42</v>
      </c>
      <c r="B483" s="51" t="s">
        <v>46</v>
      </c>
      <c r="C483" s="79" t="s">
        <v>683</v>
      </c>
      <c r="D483" s="77" t="s">
        <v>684</v>
      </c>
      <c r="E483" s="78">
        <v>13570</v>
      </c>
      <c r="F483" s="80">
        <v>138821.0999999991</v>
      </c>
    </row>
    <row r="484" spans="1:6" x14ac:dyDescent="0.25">
      <c r="A484" s="51" t="s">
        <v>42</v>
      </c>
      <c r="B484" s="51" t="s">
        <v>46</v>
      </c>
      <c r="C484" s="79" t="s">
        <v>685</v>
      </c>
      <c r="D484" s="77" t="s">
        <v>684</v>
      </c>
      <c r="E484" s="78">
        <v>218736</v>
      </c>
      <c r="F484" s="80">
        <v>81808.13</v>
      </c>
    </row>
    <row r="485" spans="1:6" x14ac:dyDescent="0.25">
      <c r="A485" s="51" t="s">
        <v>42</v>
      </c>
      <c r="B485" s="51" t="s">
        <v>46</v>
      </c>
      <c r="C485" s="79" t="s">
        <v>686</v>
      </c>
      <c r="D485" s="77" t="s">
        <v>687</v>
      </c>
      <c r="E485" s="78">
        <v>4547</v>
      </c>
      <c r="F485" s="80">
        <v>46515.810000000034</v>
      </c>
    </row>
    <row r="486" spans="1:6" x14ac:dyDescent="0.25">
      <c r="A486" s="51" t="s">
        <v>42</v>
      </c>
      <c r="B486" s="51" t="s">
        <v>46</v>
      </c>
      <c r="C486" s="79" t="s">
        <v>688</v>
      </c>
      <c r="D486" s="77" t="s">
        <v>689</v>
      </c>
      <c r="E486" s="78">
        <v>1853</v>
      </c>
      <c r="F486" s="80">
        <v>18956.19000000001</v>
      </c>
    </row>
    <row r="487" spans="1:6" x14ac:dyDescent="0.25">
      <c r="A487" s="51" t="s">
        <v>42</v>
      </c>
      <c r="B487" s="51" t="s">
        <v>46</v>
      </c>
      <c r="C487" s="79" t="s">
        <v>690</v>
      </c>
      <c r="D487" s="77" t="s">
        <v>691</v>
      </c>
      <c r="E487" s="78">
        <v>2101</v>
      </c>
      <c r="F487" s="80">
        <v>21493.23000000001</v>
      </c>
    </row>
    <row r="488" spans="1:6" x14ac:dyDescent="0.25">
      <c r="A488" s="51" t="s">
        <v>42</v>
      </c>
      <c r="B488" s="51" t="s">
        <v>46</v>
      </c>
      <c r="C488" s="79" t="s">
        <v>692</v>
      </c>
      <c r="D488" s="77" t="s">
        <v>693</v>
      </c>
      <c r="E488" s="78">
        <v>80490</v>
      </c>
      <c r="F488" s="80">
        <v>38474.220000000088</v>
      </c>
    </row>
    <row r="489" spans="1:6" x14ac:dyDescent="0.25">
      <c r="A489" s="15" t="str">
        <f>A490</f>
        <v>Group 09 - Accessories</v>
      </c>
      <c r="C489" s="25" t="str">
        <f>B490</f>
        <v>(e) Convexity Inserts</v>
      </c>
      <c r="D489" s="53"/>
      <c r="E489" s="54">
        <f>SUBTOTAL(9,E490:E490)</f>
        <v>4730</v>
      </c>
      <c r="F489" s="103">
        <f>SUBTOTAL(9,F490:F490)</f>
        <v>8949.1600000000017</v>
      </c>
    </row>
    <row r="490" spans="1:6" ht="15.75" thickBot="1" x14ac:dyDescent="0.3">
      <c r="A490" s="51" t="s">
        <v>42</v>
      </c>
      <c r="B490" s="51" t="s">
        <v>47</v>
      </c>
      <c r="C490" s="99" t="s">
        <v>694</v>
      </c>
      <c r="D490" s="94" t="s">
        <v>333</v>
      </c>
      <c r="E490" s="95">
        <v>4730</v>
      </c>
      <c r="F490" s="101">
        <v>8949.1600000000017</v>
      </c>
    </row>
    <row r="491" spans="1:6" ht="15.75" thickBot="1" x14ac:dyDescent="0.3">
      <c r="A491" s="51"/>
      <c r="B491" s="51"/>
      <c r="C491" s="59" t="s">
        <v>948</v>
      </c>
      <c r="D491" s="59" t="s">
        <v>950</v>
      </c>
      <c r="E491" s="60" t="s">
        <v>951</v>
      </c>
      <c r="F491" s="61" t="s">
        <v>2</v>
      </c>
    </row>
    <row r="492" spans="1:6" ht="15.75" thickBot="1" x14ac:dyDescent="0.3">
      <c r="A492" s="51"/>
      <c r="B492" s="51"/>
      <c r="C492" s="66" t="s">
        <v>957</v>
      </c>
      <c r="D492" s="67"/>
      <c r="E492" s="68"/>
      <c r="F492" s="68"/>
    </row>
    <row r="493" spans="1:6" x14ac:dyDescent="0.25">
      <c r="A493" s="15" t="str">
        <f>A494</f>
        <v>Group 09 - Accessories</v>
      </c>
      <c r="C493" s="73" t="str">
        <f>B494</f>
        <v>(f) Creams &amp; Ointments</v>
      </c>
      <c r="D493" s="53"/>
      <c r="E493" s="54">
        <f>SUBTOTAL(9,E494:E503)</f>
        <v>15218</v>
      </c>
      <c r="F493" s="76">
        <f>SUBTOTAL(9,F494:F503)</f>
        <v>101824.66999999997</v>
      </c>
    </row>
    <row r="494" spans="1:6" x14ac:dyDescent="0.25">
      <c r="A494" s="51" t="s">
        <v>42</v>
      </c>
      <c r="B494" s="51" t="s">
        <v>48</v>
      </c>
      <c r="C494" s="79" t="s">
        <v>695</v>
      </c>
      <c r="D494" s="77" t="s">
        <v>696</v>
      </c>
      <c r="E494" s="78">
        <v>784</v>
      </c>
      <c r="F494" s="80">
        <v>6209.2800000000007</v>
      </c>
    </row>
    <row r="495" spans="1:6" x14ac:dyDescent="0.25">
      <c r="A495" s="51" t="s">
        <v>42</v>
      </c>
      <c r="B495" s="51" t="s">
        <v>48</v>
      </c>
      <c r="C495" s="79" t="s">
        <v>697</v>
      </c>
      <c r="D495" s="77" t="s">
        <v>653</v>
      </c>
      <c r="E495" s="78">
        <v>899</v>
      </c>
      <c r="F495" s="80">
        <v>7120.0799999999972</v>
      </c>
    </row>
    <row r="496" spans="1:6" x14ac:dyDescent="0.25">
      <c r="A496" s="51" t="s">
        <v>42</v>
      </c>
      <c r="B496" s="51" t="s">
        <v>48</v>
      </c>
      <c r="C496" s="79" t="s">
        <v>698</v>
      </c>
      <c r="D496" s="77" t="s">
        <v>699</v>
      </c>
      <c r="E496" s="78">
        <v>1992</v>
      </c>
      <c r="F496" s="80">
        <v>15776.64</v>
      </c>
    </row>
    <row r="497" spans="1:6" x14ac:dyDescent="0.25">
      <c r="A497" s="51" t="s">
        <v>42</v>
      </c>
      <c r="B497" s="51" t="s">
        <v>48</v>
      </c>
      <c r="C497" s="79" t="s">
        <v>700</v>
      </c>
      <c r="D497" s="77" t="s">
        <v>701</v>
      </c>
      <c r="E497" s="78">
        <v>3182</v>
      </c>
      <c r="F497" s="80">
        <v>27810.680000000011</v>
      </c>
    </row>
    <row r="498" spans="1:6" x14ac:dyDescent="0.25">
      <c r="A498" s="51" t="s">
        <v>42</v>
      </c>
      <c r="B498" s="51" t="s">
        <v>48</v>
      </c>
      <c r="C498" s="79" t="s">
        <v>702</v>
      </c>
      <c r="D498" s="77" t="s">
        <v>703</v>
      </c>
      <c r="E498" s="78">
        <v>1962</v>
      </c>
      <c r="F498" s="80">
        <v>15539.039999999997</v>
      </c>
    </row>
    <row r="499" spans="1:6" x14ac:dyDescent="0.25">
      <c r="A499" s="51" t="s">
        <v>42</v>
      </c>
      <c r="B499" s="51" t="s">
        <v>48</v>
      </c>
      <c r="C499" s="79" t="s">
        <v>704</v>
      </c>
      <c r="D499" s="77" t="s">
        <v>705</v>
      </c>
      <c r="E499" s="78">
        <v>4283</v>
      </c>
      <c r="F499" s="80">
        <v>14133.89999999996</v>
      </c>
    </row>
    <row r="500" spans="1:6" x14ac:dyDescent="0.25">
      <c r="A500" s="51" t="s">
        <v>42</v>
      </c>
      <c r="B500" s="51" t="s">
        <v>48</v>
      </c>
      <c r="C500" s="79" t="s">
        <v>706</v>
      </c>
      <c r="D500" s="77" t="s">
        <v>707</v>
      </c>
      <c r="E500" s="78">
        <v>396</v>
      </c>
      <c r="F500" s="80">
        <v>2277</v>
      </c>
    </row>
    <row r="501" spans="1:6" x14ac:dyDescent="0.25">
      <c r="A501" s="51" t="s">
        <v>42</v>
      </c>
      <c r="B501" s="51" t="s">
        <v>48</v>
      </c>
      <c r="C501" s="79" t="s">
        <v>708</v>
      </c>
      <c r="D501" s="77" t="s">
        <v>709</v>
      </c>
      <c r="E501" s="78">
        <v>112</v>
      </c>
      <c r="F501" s="80">
        <v>527.52</v>
      </c>
    </row>
    <row r="502" spans="1:6" x14ac:dyDescent="0.25">
      <c r="A502" s="51" t="s">
        <v>42</v>
      </c>
      <c r="B502" s="51" t="s">
        <v>48</v>
      </c>
      <c r="C502" s="79" t="s">
        <v>710</v>
      </c>
      <c r="D502" s="77" t="s">
        <v>711</v>
      </c>
      <c r="E502" s="78">
        <v>1131</v>
      </c>
      <c r="F502" s="80">
        <v>8686.0800000000054</v>
      </c>
    </row>
    <row r="503" spans="1:6" x14ac:dyDescent="0.25">
      <c r="A503" s="51" t="s">
        <v>42</v>
      </c>
      <c r="B503" s="51" t="s">
        <v>48</v>
      </c>
      <c r="C503" s="79" t="s">
        <v>712</v>
      </c>
      <c r="D503" s="77" t="s">
        <v>713</v>
      </c>
      <c r="E503" s="78">
        <v>477</v>
      </c>
      <c r="F503" s="80">
        <v>3744.45</v>
      </c>
    </row>
    <row r="504" spans="1:6" x14ac:dyDescent="0.25">
      <c r="A504" s="15" t="str">
        <f>A505</f>
        <v>Group 09 - Accessories</v>
      </c>
      <c r="C504" s="25" t="str">
        <f>B505</f>
        <v>(g) Deodorants</v>
      </c>
      <c r="D504" s="53"/>
      <c r="E504" s="54">
        <f>SUBTOTAL(9,E505:E517)</f>
        <v>87950</v>
      </c>
      <c r="F504" s="103">
        <f>SUBTOTAL(9,F505:F517)</f>
        <v>462130.16999999853</v>
      </c>
    </row>
    <row r="505" spans="1:6" x14ac:dyDescent="0.25">
      <c r="A505" s="51" t="s">
        <v>42</v>
      </c>
      <c r="B505" s="51" t="s">
        <v>49</v>
      </c>
      <c r="C505" s="79" t="s">
        <v>714</v>
      </c>
      <c r="D505" s="77" t="s">
        <v>715</v>
      </c>
      <c r="E505" s="78">
        <v>1510</v>
      </c>
      <c r="F505" s="80">
        <v>5994.7000000000144</v>
      </c>
    </row>
    <row r="506" spans="1:6" x14ac:dyDescent="0.25">
      <c r="A506" s="51" t="s">
        <v>42</v>
      </c>
      <c r="B506" s="51" t="s">
        <v>49</v>
      </c>
      <c r="C506" s="79" t="s">
        <v>716</v>
      </c>
      <c r="D506" s="77" t="s">
        <v>717</v>
      </c>
      <c r="E506" s="78">
        <v>1116</v>
      </c>
      <c r="F506" s="80">
        <v>4519.8</v>
      </c>
    </row>
    <row r="507" spans="1:6" x14ac:dyDescent="0.25">
      <c r="A507" s="51" t="s">
        <v>42</v>
      </c>
      <c r="B507" s="51" t="s">
        <v>49</v>
      </c>
      <c r="C507" s="79" t="s">
        <v>718</v>
      </c>
      <c r="D507" s="77" t="s">
        <v>719</v>
      </c>
      <c r="E507" s="78">
        <v>4286</v>
      </c>
      <c r="F507" s="80">
        <v>17358.299999999974</v>
      </c>
    </row>
    <row r="508" spans="1:6" x14ac:dyDescent="0.25">
      <c r="A508" s="51" t="s">
        <v>42</v>
      </c>
      <c r="B508" s="51" t="s">
        <v>49</v>
      </c>
      <c r="C508" s="79" t="s">
        <v>720</v>
      </c>
      <c r="D508" s="77" t="s">
        <v>721</v>
      </c>
      <c r="E508" s="78">
        <v>9788</v>
      </c>
      <c r="F508" s="80">
        <v>110702.28000000022</v>
      </c>
    </row>
    <row r="509" spans="1:6" x14ac:dyDescent="0.25">
      <c r="A509" s="51" t="s">
        <v>42</v>
      </c>
      <c r="B509" s="51" t="s">
        <v>49</v>
      </c>
      <c r="C509" s="79" t="s">
        <v>722</v>
      </c>
      <c r="D509" s="77" t="s">
        <v>723</v>
      </c>
      <c r="E509" s="78">
        <v>14677</v>
      </c>
      <c r="F509" s="80">
        <v>59441.84999999978</v>
      </c>
    </row>
    <row r="510" spans="1:6" x14ac:dyDescent="0.25">
      <c r="A510" s="51" t="s">
        <v>42</v>
      </c>
      <c r="B510" s="51" t="s">
        <v>49</v>
      </c>
      <c r="C510" s="79" t="s">
        <v>724</v>
      </c>
      <c r="D510" s="77" t="s">
        <v>725</v>
      </c>
      <c r="E510" s="78">
        <v>752</v>
      </c>
      <c r="F510" s="80">
        <v>8505.1199999999953</v>
      </c>
    </row>
    <row r="511" spans="1:6" x14ac:dyDescent="0.25">
      <c r="A511" s="51" t="s">
        <v>42</v>
      </c>
      <c r="B511" s="51" t="s">
        <v>49</v>
      </c>
      <c r="C511" s="79" t="s">
        <v>726</v>
      </c>
      <c r="D511" s="77" t="s">
        <v>727</v>
      </c>
      <c r="E511" s="78">
        <v>1787</v>
      </c>
      <c r="F511" s="80">
        <v>14528.310000000007</v>
      </c>
    </row>
    <row r="512" spans="1:6" x14ac:dyDescent="0.25">
      <c r="A512" s="51" t="s">
        <v>42</v>
      </c>
      <c r="B512" s="51" t="s">
        <v>49</v>
      </c>
      <c r="C512" s="79" t="s">
        <v>728</v>
      </c>
      <c r="D512" s="77" t="s">
        <v>729</v>
      </c>
      <c r="E512" s="78">
        <v>620</v>
      </c>
      <c r="F512" s="80">
        <v>6144.2000000000025</v>
      </c>
    </row>
    <row r="513" spans="1:6" x14ac:dyDescent="0.25">
      <c r="A513" s="51" t="s">
        <v>42</v>
      </c>
      <c r="B513" s="51" t="s">
        <v>49</v>
      </c>
      <c r="C513" s="79" t="s">
        <v>730</v>
      </c>
      <c r="D513" s="77" t="s">
        <v>731</v>
      </c>
      <c r="E513" s="78">
        <v>652</v>
      </c>
      <c r="F513" s="80">
        <v>5300.7599999999984</v>
      </c>
    </row>
    <row r="514" spans="1:6" x14ac:dyDescent="0.25">
      <c r="A514" s="51" t="s">
        <v>42</v>
      </c>
      <c r="B514" s="51" t="s">
        <v>49</v>
      </c>
      <c r="C514" s="79" t="s">
        <v>732</v>
      </c>
      <c r="D514" s="77" t="s">
        <v>633</v>
      </c>
      <c r="E514" s="78">
        <v>16718</v>
      </c>
      <c r="F514" s="80">
        <v>165675.37999999869</v>
      </c>
    </row>
    <row r="515" spans="1:6" x14ac:dyDescent="0.25">
      <c r="A515" s="51" t="s">
        <v>42</v>
      </c>
      <c r="B515" s="51" t="s">
        <v>49</v>
      </c>
      <c r="C515" s="79" t="s">
        <v>733</v>
      </c>
      <c r="D515" s="77" t="s">
        <v>633</v>
      </c>
      <c r="E515" s="78">
        <v>17897</v>
      </c>
      <c r="F515" s="80">
        <v>7409.3399999999983</v>
      </c>
    </row>
    <row r="516" spans="1:6" x14ac:dyDescent="0.25">
      <c r="A516" s="51" t="s">
        <v>42</v>
      </c>
      <c r="B516" s="51" t="s">
        <v>49</v>
      </c>
      <c r="C516" s="79" t="s">
        <v>734</v>
      </c>
      <c r="D516" s="77" t="s">
        <v>735</v>
      </c>
      <c r="E516" s="78">
        <v>12983</v>
      </c>
      <c r="F516" s="80">
        <v>5374.8899999999985</v>
      </c>
    </row>
    <row r="517" spans="1:6" x14ac:dyDescent="0.25">
      <c r="A517" s="51" t="s">
        <v>42</v>
      </c>
      <c r="B517" s="51" t="s">
        <v>49</v>
      </c>
      <c r="C517" s="79" t="s">
        <v>736</v>
      </c>
      <c r="D517" s="77" t="s">
        <v>735</v>
      </c>
      <c r="E517" s="78">
        <v>5164</v>
      </c>
      <c r="F517" s="80">
        <v>51175.239999999831</v>
      </c>
    </row>
    <row r="518" spans="1:6" x14ac:dyDescent="0.25">
      <c r="A518" s="51"/>
      <c r="B518" s="51"/>
      <c r="C518" s="25" t="str">
        <f>B519</f>
        <v>(h) Hernia Support Belts &amp; Garments</v>
      </c>
      <c r="D518" s="53"/>
      <c r="E518" s="54">
        <f>SUBTOTAL(9,E519:E534)</f>
        <v>22953</v>
      </c>
      <c r="F518" s="103">
        <f>SUBTOTAL(9,F519:F534)</f>
        <v>1381440.1299999997</v>
      </c>
    </row>
    <row r="519" spans="1:6" x14ac:dyDescent="0.25">
      <c r="A519" s="51" t="s">
        <v>42</v>
      </c>
      <c r="B519" s="51" t="s">
        <v>50</v>
      </c>
      <c r="C519" s="79" t="s">
        <v>737</v>
      </c>
      <c r="D519" s="77" t="s">
        <v>738</v>
      </c>
      <c r="E519" s="78">
        <v>1280</v>
      </c>
      <c r="F519" s="80">
        <v>90892.800000000105</v>
      </c>
    </row>
    <row r="520" spans="1:6" x14ac:dyDescent="0.25">
      <c r="A520" s="51" t="s">
        <v>42</v>
      </c>
      <c r="B520" s="51" t="s">
        <v>50</v>
      </c>
      <c r="C520" s="79" t="s">
        <v>739</v>
      </c>
      <c r="D520" s="77" t="s">
        <v>740</v>
      </c>
      <c r="E520" s="78">
        <v>101</v>
      </c>
      <c r="F520" s="80">
        <v>12122.020000000004</v>
      </c>
    </row>
    <row r="521" spans="1:6" x14ac:dyDescent="0.25">
      <c r="A521" s="51" t="s">
        <v>42</v>
      </c>
      <c r="B521" s="51" t="s">
        <v>50</v>
      </c>
      <c r="C521" s="79" t="s">
        <v>741</v>
      </c>
      <c r="D521" s="77" t="s">
        <v>740</v>
      </c>
      <c r="E521" s="78">
        <v>358</v>
      </c>
      <c r="F521" s="80">
        <v>42967.159999999996</v>
      </c>
    </row>
    <row r="522" spans="1:6" x14ac:dyDescent="0.25">
      <c r="A522" s="51" t="s">
        <v>42</v>
      </c>
      <c r="B522" s="51" t="s">
        <v>50</v>
      </c>
      <c r="C522" s="79" t="s">
        <v>742</v>
      </c>
      <c r="D522" s="77" t="s">
        <v>743</v>
      </c>
      <c r="E522" s="78">
        <v>821</v>
      </c>
      <c r="F522" s="80">
        <v>49260</v>
      </c>
    </row>
    <row r="523" spans="1:6" x14ac:dyDescent="0.25">
      <c r="A523" s="51" t="s">
        <v>42</v>
      </c>
      <c r="B523" s="51" t="s">
        <v>50</v>
      </c>
      <c r="C523" s="79" t="s">
        <v>744</v>
      </c>
      <c r="D523" s="77" t="s">
        <v>745</v>
      </c>
      <c r="E523" s="78">
        <v>4625</v>
      </c>
      <c r="F523" s="80">
        <v>208818.74999999951</v>
      </c>
    </row>
    <row r="524" spans="1:6" ht="15.75" thickBot="1" x14ac:dyDescent="0.3">
      <c r="A524" s="51" t="s">
        <v>42</v>
      </c>
      <c r="B524" s="51" t="s">
        <v>50</v>
      </c>
      <c r="C524" s="99" t="s">
        <v>746</v>
      </c>
      <c r="D524" s="94" t="s">
        <v>747</v>
      </c>
      <c r="E524" s="95">
        <v>41</v>
      </c>
      <c r="F524" s="101">
        <v>2460</v>
      </c>
    </row>
    <row r="525" spans="1:6" ht="15.75" thickBot="1" x14ac:dyDescent="0.3">
      <c r="A525" s="51"/>
      <c r="B525" s="51"/>
      <c r="C525" s="59" t="s">
        <v>948</v>
      </c>
      <c r="D525" s="59" t="s">
        <v>950</v>
      </c>
      <c r="E525" s="60" t="s">
        <v>951</v>
      </c>
      <c r="F525" s="61" t="s">
        <v>2</v>
      </c>
    </row>
    <row r="526" spans="1:6" ht="15.75" thickBot="1" x14ac:dyDescent="0.3">
      <c r="A526" s="51"/>
      <c r="B526" s="51"/>
      <c r="C526" s="138" t="s">
        <v>957</v>
      </c>
      <c r="D526" s="173"/>
      <c r="E526" s="71"/>
      <c r="F526" s="72"/>
    </row>
    <row r="527" spans="1:6" x14ac:dyDescent="0.25">
      <c r="A527" s="51" t="s">
        <v>42</v>
      </c>
      <c r="B527" s="51" t="s">
        <v>50</v>
      </c>
      <c r="C527" s="98" t="s">
        <v>748</v>
      </c>
      <c r="D527" s="84" t="s">
        <v>749</v>
      </c>
      <c r="E527" s="85">
        <v>1222</v>
      </c>
      <c r="F527" s="100">
        <v>73320</v>
      </c>
    </row>
    <row r="528" spans="1:6" x14ac:dyDescent="0.25">
      <c r="A528" s="51" t="s">
        <v>42</v>
      </c>
      <c r="B528" s="51" t="s">
        <v>50</v>
      </c>
      <c r="C528" s="79" t="s">
        <v>750</v>
      </c>
      <c r="D528" s="77" t="s">
        <v>749</v>
      </c>
      <c r="E528" s="78">
        <v>1915</v>
      </c>
      <c r="F528" s="80">
        <v>114900</v>
      </c>
    </row>
    <row r="529" spans="1:6" x14ac:dyDescent="0.25">
      <c r="A529" s="51" t="s">
        <v>42</v>
      </c>
      <c r="B529" s="51" t="s">
        <v>50</v>
      </c>
      <c r="C529" s="79" t="s">
        <v>751</v>
      </c>
      <c r="D529" s="77" t="s">
        <v>749</v>
      </c>
      <c r="E529" s="78">
        <v>1039</v>
      </c>
      <c r="F529" s="80">
        <v>46910.850000000028</v>
      </c>
    </row>
    <row r="530" spans="1:6" x14ac:dyDescent="0.25">
      <c r="A530" s="51" t="s">
        <v>42</v>
      </c>
      <c r="B530" s="51" t="s">
        <v>50</v>
      </c>
      <c r="C530" s="79" t="s">
        <v>752</v>
      </c>
      <c r="D530" s="77" t="s">
        <v>753</v>
      </c>
      <c r="E530" s="78">
        <v>1707</v>
      </c>
      <c r="F530" s="80">
        <v>102420</v>
      </c>
    </row>
    <row r="531" spans="1:6" x14ac:dyDescent="0.25">
      <c r="A531" s="51" t="s">
        <v>42</v>
      </c>
      <c r="B531" s="51" t="s">
        <v>50</v>
      </c>
      <c r="C531" s="79" t="s">
        <v>754</v>
      </c>
      <c r="D531" s="77" t="s">
        <v>755</v>
      </c>
      <c r="E531" s="78">
        <v>8388</v>
      </c>
      <c r="F531" s="80">
        <v>503280</v>
      </c>
    </row>
    <row r="532" spans="1:6" x14ac:dyDescent="0.25">
      <c r="A532" s="51" t="s">
        <v>42</v>
      </c>
      <c r="B532" s="51" t="s">
        <v>50</v>
      </c>
      <c r="C532" s="79" t="s">
        <v>756</v>
      </c>
      <c r="D532" s="77" t="s">
        <v>757</v>
      </c>
      <c r="E532" s="78">
        <v>822</v>
      </c>
      <c r="F532" s="80">
        <v>58370.220000000038</v>
      </c>
    </row>
    <row r="533" spans="1:6" x14ac:dyDescent="0.25">
      <c r="A533" s="51" t="s">
        <v>42</v>
      </c>
      <c r="B533" s="51" t="s">
        <v>50</v>
      </c>
      <c r="C533" s="79" t="s">
        <v>758</v>
      </c>
      <c r="D533" s="77" t="s">
        <v>759</v>
      </c>
      <c r="E533" s="78">
        <v>629</v>
      </c>
      <c r="F533" s="80">
        <v>75492.579999999987</v>
      </c>
    </row>
    <row r="534" spans="1:6" x14ac:dyDescent="0.25">
      <c r="A534" s="51" t="s">
        <v>42</v>
      </c>
      <c r="B534" s="51" t="s">
        <v>50</v>
      </c>
      <c r="C534" s="79" t="s">
        <v>760</v>
      </c>
      <c r="D534" s="77" t="s">
        <v>761</v>
      </c>
      <c r="E534" s="78">
        <v>5</v>
      </c>
      <c r="F534" s="80">
        <v>225.75</v>
      </c>
    </row>
    <row r="535" spans="1:6" x14ac:dyDescent="0.25">
      <c r="A535" s="15" t="str">
        <f>A536</f>
        <v>Group 09 - Accessories</v>
      </c>
      <c r="C535" s="25" t="str">
        <f>B536</f>
        <v>(i) Night Drainage</v>
      </c>
      <c r="D535" s="53"/>
      <c r="E535" s="54">
        <f>SUBTOTAL(9,E536:E545)</f>
        <v>180083</v>
      </c>
      <c r="F535" s="103">
        <f>SUBTOTAL(9,F536:F545)</f>
        <v>394377.37000000163</v>
      </c>
    </row>
    <row r="536" spans="1:6" x14ac:dyDescent="0.25">
      <c r="A536" s="51" t="s">
        <v>42</v>
      </c>
      <c r="B536" s="51" t="s">
        <v>51</v>
      </c>
      <c r="C536" s="79" t="s">
        <v>762</v>
      </c>
      <c r="D536" s="77" t="s">
        <v>763</v>
      </c>
      <c r="E536" s="78">
        <v>239</v>
      </c>
      <c r="F536" s="80">
        <v>523.41</v>
      </c>
    </row>
    <row r="537" spans="1:6" x14ac:dyDescent="0.25">
      <c r="A537" s="51" t="s">
        <v>42</v>
      </c>
      <c r="B537" s="51" t="s">
        <v>51</v>
      </c>
      <c r="C537" s="79" t="s">
        <v>764</v>
      </c>
      <c r="D537" s="77" t="s">
        <v>763</v>
      </c>
      <c r="E537" s="78">
        <v>3692</v>
      </c>
      <c r="F537" s="80">
        <v>8085.4800000000105</v>
      </c>
    </row>
    <row r="538" spans="1:6" x14ac:dyDescent="0.25">
      <c r="A538" s="51" t="s">
        <v>42</v>
      </c>
      <c r="B538" s="51" t="s">
        <v>51</v>
      </c>
      <c r="C538" s="79" t="s">
        <v>765</v>
      </c>
      <c r="D538" s="77" t="s">
        <v>766</v>
      </c>
      <c r="E538" s="78">
        <v>13490</v>
      </c>
      <c r="F538" s="80">
        <v>29543.099999999984</v>
      </c>
    </row>
    <row r="539" spans="1:6" x14ac:dyDescent="0.25">
      <c r="A539" s="51" t="s">
        <v>42</v>
      </c>
      <c r="B539" s="51" t="s">
        <v>51</v>
      </c>
      <c r="C539" s="79" t="s">
        <v>767</v>
      </c>
      <c r="D539" s="77" t="s">
        <v>768</v>
      </c>
      <c r="E539" s="78">
        <v>14451</v>
      </c>
      <c r="F539" s="80">
        <v>31647.689999999981</v>
      </c>
    </row>
    <row r="540" spans="1:6" x14ac:dyDescent="0.25">
      <c r="A540" s="51" t="s">
        <v>42</v>
      </c>
      <c r="B540" s="51" t="s">
        <v>51</v>
      </c>
      <c r="C540" s="79" t="s">
        <v>769</v>
      </c>
      <c r="D540" s="77" t="s">
        <v>770</v>
      </c>
      <c r="E540" s="78">
        <v>33032</v>
      </c>
      <c r="F540" s="80">
        <v>72340.07999999974</v>
      </c>
    </row>
    <row r="541" spans="1:6" x14ac:dyDescent="0.25">
      <c r="A541" s="51" t="s">
        <v>42</v>
      </c>
      <c r="B541" s="51" t="s">
        <v>51</v>
      </c>
      <c r="C541" s="79" t="s">
        <v>771</v>
      </c>
      <c r="D541" s="77" t="s">
        <v>772</v>
      </c>
      <c r="E541" s="78">
        <v>580</v>
      </c>
      <c r="F541" s="80">
        <v>1265.7999999999997</v>
      </c>
    </row>
    <row r="542" spans="1:6" x14ac:dyDescent="0.25">
      <c r="A542" s="51" t="s">
        <v>42</v>
      </c>
      <c r="B542" s="51" t="s">
        <v>51</v>
      </c>
      <c r="C542" s="79" t="s">
        <v>773</v>
      </c>
      <c r="D542" s="77" t="s">
        <v>774</v>
      </c>
      <c r="E542" s="78">
        <v>11620</v>
      </c>
      <c r="F542" s="80">
        <v>25447.80000000001</v>
      </c>
    </row>
    <row r="543" spans="1:6" x14ac:dyDescent="0.25">
      <c r="A543" s="51" t="s">
        <v>42</v>
      </c>
      <c r="B543" s="51" t="s">
        <v>51</v>
      </c>
      <c r="C543" s="79" t="s">
        <v>775</v>
      </c>
      <c r="D543" s="77" t="s">
        <v>776</v>
      </c>
      <c r="E543" s="78">
        <v>6059</v>
      </c>
      <c r="F543" s="80">
        <v>13269.210000000001</v>
      </c>
    </row>
    <row r="544" spans="1:6" x14ac:dyDescent="0.25">
      <c r="A544" s="51" t="s">
        <v>42</v>
      </c>
      <c r="B544" s="51" t="s">
        <v>51</v>
      </c>
      <c r="C544" s="79" t="s">
        <v>777</v>
      </c>
      <c r="D544" s="77" t="s">
        <v>778</v>
      </c>
      <c r="E544" s="78">
        <v>96216</v>
      </c>
      <c r="F544" s="80">
        <v>210713.0400000019</v>
      </c>
    </row>
    <row r="545" spans="1:6" x14ac:dyDescent="0.25">
      <c r="A545" s="51" t="s">
        <v>42</v>
      </c>
      <c r="B545" s="51" t="s">
        <v>51</v>
      </c>
      <c r="C545" s="79" t="s">
        <v>779</v>
      </c>
      <c r="D545" s="77" t="s">
        <v>780</v>
      </c>
      <c r="E545" s="78">
        <v>704</v>
      </c>
      <c r="F545" s="80">
        <v>1541.7599999999998</v>
      </c>
    </row>
    <row r="546" spans="1:6" x14ac:dyDescent="0.25">
      <c r="A546" s="15" t="str">
        <f>A547</f>
        <v>Group 09 - Accessories</v>
      </c>
      <c r="C546" s="25" t="str">
        <f>B547</f>
        <v>(j) Powders &amp; Pastes</v>
      </c>
      <c r="D546" s="53"/>
      <c r="E546" s="54">
        <f>SUBTOTAL(9,E547:E563)</f>
        <v>96114</v>
      </c>
      <c r="F546" s="103">
        <f>SUBTOTAL(9,F547:F563)</f>
        <v>800058.85999999871</v>
      </c>
    </row>
    <row r="547" spans="1:6" x14ac:dyDescent="0.25">
      <c r="A547" s="51" t="s">
        <v>42</v>
      </c>
      <c r="B547" s="51" t="s">
        <v>52</v>
      </c>
      <c r="C547" s="79" t="s">
        <v>781</v>
      </c>
      <c r="D547" s="77" t="s">
        <v>782</v>
      </c>
      <c r="E547" s="78">
        <v>25758</v>
      </c>
      <c r="F547" s="80">
        <v>290550.24000000081</v>
      </c>
    </row>
    <row r="548" spans="1:6" x14ac:dyDescent="0.25">
      <c r="A548" s="51" t="s">
        <v>42</v>
      </c>
      <c r="B548" s="51" t="s">
        <v>52</v>
      </c>
      <c r="C548" s="79" t="s">
        <v>783</v>
      </c>
      <c r="D548" s="77" t="s">
        <v>784</v>
      </c>
      <c r="E548" s="78">
        <v>30021</v>
      </c>
      <c r="F548" s="80">
        <v>261182.69999999815</v>
      </c>
    </row>
    <row r="549" spans="1:6" x14ac:dyDescent="0.25">
      <c r="A549" s="51" t="s">
        <v>42</v>
      </c>
      <c r="B549" s="51" t="s">
        <v>52</v>
      </c>
      <c r="C549" s="79" t="s">
        <v>785</v>
      </c>
      <c r="D549" s="77" t="s">
        <v>786</v>
      </c>
      <c r="E549" s="78">
        <v>1394</v>
      </c>
      <c r="F549" s="80">
        <v>15724.32</v>
      </c>
    </row>
    <row r="550" spans="1:6" x14ac:dyDescent="0.25">
      <c r="A550" s="51" t="s">
        <v>42</v>
      </c>
      <c r="B550" s="51" t="s">
        <v>52</v>
      </c>
      <c r="C550" s="79" t="s">
        <v>787</v>
      </c>
      <c r="D550" s="77" t="s">
        <v>788</v>
      </c>
      <c r="E550" s="78">
        <v>334</v>
      </c>
      <c r="F550" s="80">
        <v>3767.5200000000004</v>
      </c>
    </row>
    <row r="551" spans="1:6" x14ac:dyDescent="0.25">
      <c r="A551" s="51" t="s">
        <v>42</v>
      </c>
      <c r="B551" s="51" t="s">
        <v>52</v>
      </c>
      <c r="C551" s="79" t="s">
        <v>789</v>
      </c>
      <c r="D551" s="77" t="s">
        <v>790</v>
      </c>
      <c r="E551" s="78">
        <v>1969</v>
      </c>
      <c r="F551" s="80">
        <v>22210.319999999992</v>
      </c>
    </row>
    <row r="552" spans="1:6" x14ac:dyDescent="0.25">
      <c r="A552" s="51" t="s">
        <v>42</v>
      </c>
      <c r="B552" s="51" t="s">
        <v>52</v>
      </c>
      <c r="C552" s="79" t="s">
        <v>791</v>
      </c>
      <c r="D552" s="77" t="s">
        <v>792</v>
      </c>
      <c r="E552" s="78">
        <v>10706</v>
      </c>
      <c r="F552" s="80">
        <v>93142.19999999975</v>
      </c>
    </row>
    <row r="553" spans="1:6" x14ac:dyDescent="0.25">
      <c r="A553" s="51" t="s">
        <v>42</v>
      </c>
      <c r="B553" s="51" t="s">
        <v>52</v>
      </c>
      <c r="C553" s="79" t="s">
        <v>793</v>
      </c>
      <c r="D553" s="77" t="s">
        <v>794</v>
      </c>
      <c r="E553" s="78">
        <v>17413</v>
      </c>
      <c r="F553" s="80">
        <v>19641.859999999993</v>
      </c>
    </row>
    <row r="554" spans="1:6" x14ac:dyDescent="0.25">
      <c r="A554" s="51" t="s">
        <v>42</v>
      </c>
      <c r="B554" s="51" t="s">
        <v>52</v>
      </c>
      <c r="C554" s="79" t="s">
        <v>795</v>
      </c>
      <c r="D554" s="77" t="s">
        <v>796</v>
      </c>
      <c r="E554" s="78">
        <v>296</v>
      </c>
      <c r="F554" s="80">
        <v>3338.8800000000006</v>
      </c>
    </row>
    <row r="555" spans="1:6" x14ac:dyDescent="0.25">
      <c r="A555" s="51" t="s">
        <v>42</v>
      </c>
      <c r="B555" s="51" t="s">
        <v>52</v>
      </c>
      <c r="C555" s="79" t="s">
        <v>797</v>
      </c>
      <c r="D555" s="77" t="s">
        <v>679</v>
      </c>
      <c r="E555" s="78">
        <v>301</v>
      </c>
      <c r="F555" s="80">
        <v>5092.9200000000028</v>
      </c>
    </row>
    <row r="556" spans="1:6" x14ac:dyDescent="0.25">
      <c r="A556" s="51" t="s">
        <v>42</v>
      </c>
      <c r="B556" s="51" t="s">
        <v>52</v>
      </c>
      <c r="C556" s="79" t="s">
        <v>798</v>
      </c>
      <c r="D556" s="77" t="s">
        <v>799</v>
      </c>
      <c r="E556" s="78">
        <v>1863</v>
      </c>
      <c r="F556" s="80">
        <v>21014.639999999999</v>
      </c>
    </row>
    <row r="557" spans="1:6" x14ac:dyDescent="0.25">
      <c r="A557" s="51" t="s">
        <v>42</v>
      </c>
      <c r="B557" s="51" t="s">
        <v>52</v>
      </c>
      <c r="C557" s="79" t="s">
        <v>800</v>
      </c>
      <c r="D557" s="77" t="s">
        <v>801</v>
      </c>
      <c r="E557" s="78">
        <v>633</v>
      </c>
      <c r="F557" s="80">
        <v>7140.2400000000016</v>
      </c>
    </row>
    <row r="558" spans="1:6" ht="15.75" thickBot="1" x14ac:dyDescent="0.3">
      <c r="A558" s="51" t="s">
        <v>42</v>
      </c>
      <c r="B558" s="51" t="s">
        <v>52</v>
      </c>
      <c r="C558" s="99" t="s">
        <v>802</v>
      </c>
      <c r="D558" s="94" t="s">
        <v>803</v>
      </c>
      <c r="E558" s="95">
        <v>3229</v>
      </c>
      <c r="F558" s="101">
        <v>36423.119999999988</v>
      </c>
    </row>
    <row r="559" spans="1:6" ht="15.75" thickBot="1" x14ac:dyDescent="0.3">
      <c r="A559" s="51"/>
      <c r="B559" s="51"/>
      <c r="C559" s="59" t="s">
        <v>948</v>
      </c>
      <c r="D559" s="59" t="s">
        <v>950</v>
      </c>
      <c r="E559" s="60" t="s">
        <v>951</v>
      </c>
      <c r="F559" s="61" t="s">
        <v>2</v>
      </c>
    </row>
    <row r="560" spans="1:6" ht="15.75" thickBot="1" x14ac:dyDescent="0.3">
      <c r="A560" s="51"/>
      <c r="B560" s="51"/>
      <c r="C560" s="138" t="s">
        <v>957</v>
      </c>
      <c r="D560" s="173"/>
      <c r="E560" s="71"/>
      <c r="F560" s="72"/>
    </row>
    <row r="561" spans="1:6" x14ac:dyDescent="0.25">
      <c r="A561" s="51" t="s">
        <v>42</v>
      </c>
      <c r="B561" s="51" t="s">
        <v>52</v>
      </c>
      <c r="C561" s="98" t="s">
        <v>804</v>
      </c>
      <c r="D561" s="84" t="s">
        <v>735</v>
      </c>
      <c r="E561" s="85">
        <v>1024</v>
      </c>
      <c r="F561" s="100">
        <v>11550.720000000001</v>
      </c>
    </row>
    <row r="562" spans="1:6" x14ac:dyDescent="0.25">
      <c r="A562" s="15" t="str">
        <f>A563</f>
        <v>Group 09 - Accessories</v>
      </c>
      <c r="C562" s="79" t="s">
        <v>805</v>
      </c>
      <c r="D562" s="77" t="s">
        <v>806</v>
      </c>
      <c r="E562" s="78">
        <v>47</v>
      </c>
      <c r="F562" s="80">
        <v>530.16000000000008</v>
      </c>
    </row>
    <row r="563" spans="1:6" x14ac:dyDescent="0.25">
      <c r="A563" s="51" t="s">
        <v>42</v>
      </c>
      <c r="B563" s="51" t="s">
        <v>53</v>
      </c>
      <c r="C563" s="79" t="s">
        <v>807</v>
      </c>
      <c r="D563" s="77" t="s">
        <v>808</v>
      </c>
      <c r="E563" s="78">
        <v>1126</v>
      </c>
      <c r="F563" s="80">
        <v>8749.0199999999932</v>
      </c>
    </row>
    <row r="564" spans="1:6" x14ac:dyDescent="0.25">
      <c r="A564" s="51" t="s">
        <v>42</v>
      </c>
      <c r="B564" s="51" t="s">
        <v>53</v>
      </c>
      <c r="C564" s="25" t="str">
        <f>B563</f>
        <v>(k) Protective Films</v>
      </c>
      <c r="D564" s="53"/>
      <c r="E564" s="54">
        <f>SUBTOTAL(9,E565:E582)</f>
        <v>3762166</v>
      </c>
      <c r="F564" s="103">
        <f>SUBTOTAL(9,F565:F582)</f>
        <v>3318213.2799999467</v>
      </c>
    </row>
    <row r="565" spans="1:6" x14ac:dyDescent="0.25">
      <c r="A565" s="51" t="s">
        <v>42</v>
      </c>
      <c r="B565" s="51" t="s">
        <v>53</v>
      </c>
      <c r="C565" s="79" t="s">
        <v>809</v>
      </c>
      <c r="D565" s="77" t="s">
        <v>655</v>
      </c>
      <c r="E565" s="78">
        <v>750280</v>
      </c>
      <c r="F565" s="80">
        <v>217581.2</v>
      </c>
    </row>
    <row r="566" spans="1:6" x14ac:dyDescent="0.25">
      <c r="A566" s="51" t="s">
        <v>42</v>
      </c>
      <c r="B566" s="51" t="s">
        <v>53</v>
      </c>
      <c r="C566" s="79" t="s">
        <v>810</v>
      </c>
      <c r="D566" s="77" t="s">
        <v>811</v>
      </c>
      <c r="E566" s="78">
        <v>101</v>
      </c>
      <c r="F566" s="80">
        <v>853.44999999999982</v>
      </c>
    </row>
    <row r="567" spans="1:6" x14ac:dyDescent="0.25">
      <c r="A567" s="51" t="s">
        <v>42</v>
      </c>
      <c r="B567" s="51" t="s">
        <v>53</v>
      </c>
      <c r="C567" s="79" t="s">
        <v>812</v>
      </c>
      <c r="D567" s="77" t="s">
        <v>813</v>
      </c>
      <c r="E567" s="78">
        <v>155500</v>
      </c>
      <c r="F567" s="80">
        <v>45095</v>
      </c>
    </row>
    <row r="568" spans="1:6" x14ac:dyDescent="0.25">
      <c r="A568" s="51" t="s">
        <v>42</v>
      </c>
      <c r="B568" s="51" t="s">
        <v>53</v>
      </c>
      <c r="C568" s="79" t="s">
        <v>814</v>
      </c>
      <c r="D568" s="77" t="s">
        <v>815</v>
      </c>
      <c r="E568" s="78">
        <v>2159</v>
      </c>
      <c r="F568" s="80">
        <v>33054.289999999943</v>
      </c>
    </row>
    <row r="569" spans="1:6" x14ac:dyDescent="0.25">
      <c r="A569" s="51" t="s">
        <v>42</v>
      </c>
      <c r="B569" s="51" t="s">
        <v>53</v>
      </c>
      <c r="C569" s="79" t="s">
        <v>816</v>
      </c>
      <c r="D569" s="77" t="s">
        <v>817</v>
      </c>
      <c r="E569" s="78">
        <v>130550</v>
      </c>
      <c r="F569" s="80">
        <v>37859.5</v>
      </c>
    </row>
    <row r="570" spans="1:6" x14ac:dyDescent="0.25">
      <c r="A570" s="51" t="s">
        <v>42</v>
      </c>
      <c r="B570" s="51" t="s">
        <v>53</v>
      </c>
      <c r="C570" s="79" t="s">
        <v>818</v>
      </c>
      <c r="D570" s="77" t="s">
        <v>819</v>
      </c>
      <c r="E570" s="78">
        <v>300146</v>
      </c>
      <c r="F570" s="80">
        <v>319655.46000000148</v>
      </c>
    </row>
    <row r="571" spans="1:6" x14ac:dyDescent="0.25">
      <c r="A571" s="51" t="s">
        <v>42</v>
      </c>
      <c r="B571" s="51" t="s">
        <v>53</v>
      </c>
      <c r="C571" s="79" t="s">
        <v>820</v>
      </c>
      <c r="D571" s="77" t="s">
        <v>821</v>
      </c>
      <c r="E571" s="78">
        <v>1868</v>
      </c>
      <c r="F571" s="80">
        <v>49035</v>
      </c>
    </row>
    <row r="572" spans="1:6" x14ac:dyDescent="0.25">
      <c r="A572" s="51" t="s">
        <v>42</v>
      </c>
      <c r="B572" s="51" t="s">
        <v>53</v>
      </c>
      <c r="C572" s="79" t="s">
        <v>822</v>
      </c>
      <c r="D572" s="77" t="s">
        <v>823</v>
      </c>
      <c r="E572" s="78">
        <v>1296613</v>
      </c>
      <c r="F572" s="80">
        <v>1380892.6899999629</v>
      </c>
    </row>
    <row r="573" spans="1:6" x14ac:dyDescent="0.25">
      <c r="A573" s="51" t="s">
        <v>42</v>
      </c>
      <c r="B573" s="51" t="s">
        <v>53</v>
      </c>
      <c r="C573" s="79" t="s">
        <v>824</v>
      </c>
      <c r="D573" s="77" t="s">
        <v>825</v>
      </c>
      <c r="E573" s="78">
        <v>900</v>
      </c>
      <c r="F573" s="80">
        <v>937.8</v>
      </c>
    </row>
    <row r="574" spans="1:6" x14ac:dyDescent="0.25">
      <c r="A574" s="51" t="s">
        <v>42</v>
      </c>
      <c r="B574" s="51" t="s">
        <v>53</v>
      </c>
      <c r="C574" s="79" t="s">
        <v>826</v>
      </c>
      <c r="D574" s="77" t="s">
        <v>827</v>
      </c>
      <c r="E574" s="78">
        <v>3</v>
      </c>
      <c r="F574" s="80">
        <v>45.93</v>
      </c>
    </row>
    <row r="575" spans="1:6" x14ac:dyDescent="0.25">
      <c r="A575" s="51" t="s">
        <v>42</v>
      </c>
      <c r="B575" s="51" t="s">
        <v>53</v>
      </c>
      <c r="C575" s="79" t="s">
        <v>828</v>
      </c>
      <c r="D575" s="77" t="s">
        <v>829</v>
      </c>
      <c r="E575" s="78">
        <v>58140</v>
      </c>
      <c r="F575" s="80">
        <v>61919.09999999994</v>
      </c>
    </row>
    <row r="576" spans="1:6" x14ac:dyDescent="0.25">
      <c r="A576" s="51" t="s">
        <v>42</v>
      </c>
      <c r="B576" s="51" t="s">
        <v>53</v>
      </c>
      <c r="C576" s="79" t="s">
        <v>830</v>
      </c>
      <c r="D576" s="77" t="s">
        <v>831</v>
      </c>
      <c r="E576" s="78">
        <v>949112</v>
      </c>
      <c r="F576" s="80">
        <v>1010804.2599999818</v>
      </c>
    </row>
    <row r="577" spans="1:6" x14ac:dyDescent="0.25">
      <c r="A577" s="51" t="s">
        <v>42</v>
      </c>
      <c r="B577" s="51" t="s">
        <v>53</v>
      </c>
      <c r="C577" s="79" t="s">
        <v>832</v>
      </c>
      <c r="D577" s="77" t="s">
        <v>833</v>
      </c>
      <c r="E577" s="78">
        <v>114931</v>
      </c>
      <c r="F577" s="80">
        <v>122401.49999999988</v>
      </c>
    </row>
    <row r="578" spans="1:6" x14ac:dyDescent="0.25">
      <c r="A578" s="51" t="s">
        <v>42</v>
      </c>
      <c r="B578" s="51" t="s">
        <v>53</v>
      </c>
      <c r="C578" s="79" t="s">
        <v>834</v>
      </c>
      <c r="D578" s="77" t="s">
        <v>833</v>
      </c>
      <c r="E578" s="78">
        <v>782</v>
      </c>
      <c r="F578" s="80">
        <v>20527.5</v>
      </c>
    </row>
    <row r="579" spans="1:6" x14ac:dyDescent="0.25">
      <c r="A579" s="51" t="s">
        <v>42</v>
      </c>
      <c r="B579" s="51" t="s">
        <v>53</v>
      </c>
      <c r="C579" s="79" t="s">
        <v>835</v>
      </c>
      <c r="D579" s="77" t="s">
        <v>679</v>
      </c>
      <c r="E579" s="78">
        <v>458</v>
      </c>
      <c r="F579" s="80">
        <v>12022.5</v>
      </c>
    </row>
    <row r="580" spans="1:6" x14ac:dyDescent="0.25">
      <c r="A580" s="51" t="s">
        <v>42</v>
      </c>
      <c r="B580" s="51" t="s">
        <v>53</v>
      </c>
      <c r="C580" s="79" t="s">
        <v>836</v>
      </c>
      <c r="D580" s="77" t="s">
        <v>837</v>
      </c>
      <c r="E580" s="78">
        <v>263</v>
      </c>
      <c r="F580" s="80">
        <v>3866.1000000000017</v>
      </c>
    </row>
    <row r="581" spans="1:6" x14ac:dyDescent="0.25">
      <c r="A581" s="51"/>
      <c r="B581" s="51"/>
      <c r="C581" s="79" t="s">
        <v>838</v>
      </c>
      <c r="D581" s="77" t="s">
        <v>839</v>
      </c>
      <c r="E581" s="78">
        <v>60</v>
      </c>
      <c r="F581" s="80">
        <v>1575</v>
      </c>
    </row>
    <row r="582" spans="1:6" x14ac:dyDescent="0.25">
      <c r="C582" s="79" t="s">
        <v>840</v>
      </c>
      <c r="D582" s="77" t="s">
        <v>841</v>
      </c>
      <c r="E582" s="78">
        <v>300</v>
      </c>
      <c r="F582" s="80">
        <v>87</v>
      </c>
    </row>
    <row r="583" spans="1:6" hidden="1" x14ac:dyDescent="0.25">
      <c r="A583" s="51" t="s">
        <v>42</v>
      </c>
      <c r="B583" s="51" t="s">
        <v>54</v>
      </c>
      <c r="C583" s="25"/>
      <c r="D583" s="53"/>
      <c r="E583" s="54"/>
      <c r="F583" s="103"/>
    </row>
    <row r="584" spans="1:6" x14ac:dyDescent="0.25">
      <c r="A584" s="51" t="s">
        <v>42</v>
      </c>
      <c r="B584" s="51" t="s">
        <v>54</v>
      </c>
      <c r="C584" s="25" t="str">
        <f>B583</f>
        <v>(l) Seals</v>
      </c>
      <c r="D584" s="55"/>
      <c r="E584" s="54">
        <f>SUBTOTAL(9,E585:E615)</f>
        <v>2137291</v>
      </c>
      <c r="F584" s="103">
        <f>SUBTOTAL(9,F585:F615)</f>
        <v>9678564.0700000096</v>
      </c>
    </row>
    <row r="585" spans="1:6" x14ac:dyDescent="0.25">
      <c r="A585" s="51" t="s">
        <v>42</v>
      </c>
      <c r="B585" s="51" t="s">
        <v>54</v>
      </c>
      <c r="C585" s="79" t="s">
        <v>842</v>
      </c>
      <c r="D585" s="77" t="s">
        <v>843</v>
      </c>
      <c r="E585" s="78">
        <v>164280</v>
      </c>
      <c r="F585" s="80">
        <v>744516.95999999682</v>
      </c>
    </row>
    <row r="586" spans="1:6" x14ac:dyDescent="0.25">
      <c r="A586" s="51" t="s">
        <v>42</v>
      </c>
      <c r="B586" s="51" t="s">
        <v>54</v>
      </c>
      <c r="C586" s="79" t="s">
        <v>844</v>
      </c>
      <c r="D586" s="77" t="s">
        <v>843</v>
      </c>
      <c r="E586" s="78">
        <v>28800</v>
      </c>
      <c r="F586" s="80">
        <v>130521.59999999996</v>
      </c>
    </row>
    <row r="587" spans="1:6" x14ac:dyDescent="0.25">
      <c r="A587" s="51" t="s">
        <v>42</v>
      </c>
      <c r="B587" s="51" t="s">
        <v>54</v>
      </c>
      <c r="C587" s="79" t="s">
        <v>845</v>
      </c>
      <c r="D587" s="77" t="s">
        <v>846</v>
      </c>
      <c r="E587" s="78">
        <v>311481</v>
      </c>
      <c r="F587" s="80">
        <v>1411631.7600000072</v>
      </c>
    </row>
    <row r="588" spans="1:6" x14ac:dyDescent="0.25">
      <c r="A588" s="51" t="s">
        <v>42</v>
      </c>
      <c r="B588" s="51" t="s">
        <v>54</v>
      </c>
      <c r="C588" s="79" t="s">
        <v>847</v>
      </c>
      <c r="D588" s="77" t="s">
        <v>846</v>
      </c>
      <c r="E588" s="78">
        <v>77530</v>
      </c>
      <c r="F588" s="80">
        <v>351288.43000000046</v>
      </c>
    </row>
    <row r="589" spans="1:6" x14ac:dyDescent="0.25">
      <c r="A589" s="51" t="s">
        <v>42</v>
      </c>
      <c r="B589" s="51" t="s">
        <v>54</v>
      </c>
      <c r="C589" s="79" t="s">
        <v>848</v>
      </c>
      <c r="D589" s="77" t="s">
        <v>100</v>
      </c>
      <c r="E589" s="78">
        <v>46200</v>
      </c>
      <c r="F589" s="80">
        <v>209332.20000000022</v>
      </c>
    </row>
    <row r="590" spans="1:6" x14ac:dyDescent="0.25">
      <c r="A590" s="51" t="s">
        <v>42</v>
      </c>
      <c r="B590" s="51" t="s">
        <v>54</v>
      </c>
      <c r="C590" s="79" t="s">
        <v>849</v>
      </c>
      <c r="D590" s="77" t="s">
        <v>850</v>
      </c>
      <c r="E590" s="78">
        <v>10880</v>
      </c>
      <c r="F590" s="80">
        <v>49297.279999999999</v>
      </c>
    </row>
    <row r="591" spans="1:6" x14ac:dyDescent="0.25">
      <c r="A591" s="51" t="s">
        <v>42</v>
      </c>
      <c r="B591" s="51" t="s">
        <v>54</v>
      </c>
      <c r="C591" s="79" t="s">
        <v>851</v>
      </c>
      <c r="D591" s="77" t="s">
        <v>852</v>
      </c>
      <c r="E591" s="78">
        <v>172845</v>
      </c>
      <c r="F591" s="80">
        <v>783160.70000000054</v>
      </c>
    </row>
    <row r="592" spans="1:6" ht="15.75" thickBot="1" x14ac:dyDescent="0.3">
      <c r="A592" s="51" t="s">
        <v>42</v>
      </c>
      <c r="B592" s="51" t="s">
        <v>54</v>
      </c>
      <c r="C592" s="99" t="s">
        <v>853</v>
      </c>
      <c r="D592" s="94" t="s">
        <v>151</v>
      </c>
      <c r="E592" s="95">
        <v>179050</v>
      </c>
      <c r="F592" s="101">
        <v>811454.54999999737</v>
      </c>
    </row>
    <row r="593" spans="1:6" ht="15.75" thickBot="1" x14ac:dyDescent="0.3">
      <c r="A593" s="51"/>
      <c r="B593" s="51"/>
      <c r="C593" s="59" t="s">
        <v>948</v>
      </c>
      <c r="D593" s="59" t="s">
        <v>950</v>
      </c>
      <c r="E593" s="60" t="s">
        <v>951</v>
      </c>
      <c r="F593" s="61" t="s">
        <v>2</v>
      </c>
    </row>
    <row r="594" spans="1:6" ht="15.75" thickBot="1" x14ac:dyDescent="0.3">
      <c r="A594" s="51"/>
      <c r="B594" s="51"/>
      <c r="C594" s="138" t="s">
        <v>957</v>
      </c>
      <c r="D594" s="173"/>
      <c r="E594" s="71"/>
      <c r="F594" s="72"/>
    </row>
    <row r="595" spans="1:6" x14ac:dyDescent="0.25">
      <c r="A595" s="51" t="s">
        <v>42</v>
      </c>
      <c r="B595" s="51" t="s">
        <v>54</v>
      </c>
      <c r="C595" s="98" t="s">
        <v>854</v>
      </c>
      <c r="D595" s="84" t="s">
        <v>855</v>
      </c>
      <c r="E595" s="85">
        <v>6910</v>
      </c>
      <c r="F595" s="100">
        <v>31309.210000000003</v>
      </c>
    </row>
    <row r="596" spans="1:6" x14ac:dyDescent="0.25">
      <c r="A596" s="51" t="s">
        <v>42</v>
      </c>
      <c r="B596" s="51" t="s">
        <v>54</v>
      </c>
      <c r="C596" s="79" t="s">
        <v>856</v>
      </c>
      <c r="D596" s="77" t="s">
        <v>855</v>
      </c>
      <c r="E596" s="78">
        <v>42211</v>
      </c>
      <c r="F596" s="80">
        <v>191300.20999999976</v>
      </c>
    </row>
    <row r="597" spans="1:6" x14ac:dyDescent="0.25">
      <c r="A597" s="51" t="s">
        <v>42</v>
      </c>
      <c r="B597" s="51" t="s">
        <v>54</v>
      </c>
      <c r="C597" s="79" t="s">
        <v>857</v>
      </c>
      <c r="D597" s="77" t="s">
        <v>855</v>
      </c>
      <c r="E597" s="78">
        <v>59430</v>
      </c>
      <c r="F597" s="80">
        <v>269336.75999999949</v>
      </c>
    </row>
    <row r="598" spans="1:6" x14ac:dyDescent="0.25">
      <c r="A598" s="51" t="s">
        <v>42</v>
      </c>
      <c r="B598" s="51" t="s">
        <v>54</v>
      </c>
      <c r="C598" s="79" t="s">
        <v>858</v>
      </c>
      <c r="D598" s="77" t="s">
        <v>859</v>
      </c>
      <c r="E598" s="78">
        <v>70920</v>
      </c>
      <c r="F598" s="80">
        <v>321409.43999999925</v>
      </c>
    </row>
    <row r="599" spans="1:6" x14ac:dyDescent="0.25">
      <c r="A599" s="51" t="s">
        <v>42</v>
      </c>
      <c r="B599" s="51" t="s">
        <v>54</v>
      </c>
      <c r="C599" s="79" t="s">
        <v>860</v>
      </c>
      <c r="D599" s="77" t="s">
        <v>861</v>
      </c>
      <c r="E599" s="78">
        <v>6540</v>
      </c>
      <c r="F599" s="80">
        <v>22713.42</v>
      </c>
    </row>
    <row r="600" spans="1:6" x14ac:dyDescent="0.25">
      <c r="A600" s="51" t="s">
        <v>42</v>
      </c>
      <c r="B600" s="51" t="s">
        <v>54</v>
      </c>
      <c r="C600" s="79" t="s">
        <v>862</v>
      </c>
      <c r="D600" s="77" t="s">
        <v>633</v>
      </c>
      <c r="E600" s="78">
        <v>58530</v>
      </c>
      <c r="F600" s="80">
        <v>265199.43000000028</v>
      </c>
    </row>
    <row r="601" spans="1:6" x14ac:dyDescent="0.25">
      <c r="A601" s="51" t="s">
        <v>42</v>
      </c>
      <c r="B601" s="51" t="s">
        <v>54</v>
      </c>
      <c r="C601" s="79" t="s">
        <v>863</v>
      </c>
      <c r="D601" s="77" t="s">
        <v>633</v>
      </c>
      <c r="E601" s="78">
        <v>990</v>
      </c>
      <c r="F601" s="80">
        <v>4485.6899999999996</v>
      </c>
    </row>
    <row r="602" spans="1:6" x14ac:dyDescent="0.25">
      <c r="A602" s="51" t="s">
        <v>42</v>
      </c>
      <c r="B602" s="51" t="s">
        <v>54</v>
      </c>
      <c r="C602" s="79" t="s">
        <v>864</v>
      </c>
      <c r="D602" s="77" t="s">
        <v>865</v>
      </c>
      <c r="E602" s="78">
        <v>467969</v>
      </c>
      <c r="F602" s="80">
        <v>2120835.2900000121</v>
      </c>
    </row>
    <row r="603" spans="1:6" x14ac:dyDescent="0.25">
      <c r="A603" s="51" t="s">
        <v>42</v>
      </c>
      <c r="B603" s="51" t="s">
        <v>54</v>
      </c>
      <c r="C603" s="79" t="s">
        <v>866</v>
      </c>
      <c r="D603" s="77" t="s">
        <v>633</v>
      </c>
      <c r="E603" s="78">
        <v>276790</v>
      </c>
      <c r="F603" s="80">
        <v>1254135.489999993</v>
      </c>
    </row>
    <row r="604" spans="1:6" x14ac:dyDescent="0.25">
      <c r="A604" s="51" t="s">
        <v>42</v>
      </c>
      <c r="B604" s="51" t="s">
        <v>54</v>
      </c>
      <c r="C604" s="79" t="s">
        <v>867</v>
      </c>
      <c r="D604" s="77" t="s">
        <v>868</v>
      </c>
      <c r="E604" s="78">
        <v>31800</v>
      </c>
      <c r="F604" s="80">
        <v>144117.59999999983</v>
      </c>
    </row>
    <row r="605" spans="1:6" x14ac:dyDescent="0.25">
      <c r="A605" s="51" t="s">
        <v>42</v>
      </c>
      <c r="B605" s="51" t="s">
        <v>54</v>
      </c>
      <c r="C605" s="79" t="s">
        <v>869</v>
      </c>
      <c r="D605" s="77" t="s">
        <v>870</v>
      </c>
      <c r="E605" s="78">
        <v>22860</v>
      </c>
      <c r="F605" s="80">
        <v>103578.65999999999</v>
      </c>
    </row>
    <row r="606" spans="1:6" x14ac:dyDescent="0.25">
      <c r="A606" s="51" t="s">
        <v>42</v>
      </c>
      <c r="B606" s="51" t="s">
        <v>54</v>
      </c>
      <c r="C606" s="79" t="s">
        <v>871</v>
      </c>
      <c r="D606" s="77" t="s">
        <v>872</v>
      </c>
      <c r="E606" s="78">
        <v>420</v>
      </c>
      <c r="F606" s="80">
        <v>1903.02</v>
      </c>
    </row>
    <row r="607" spans="1:6" x14ac:dyDescent="0.25">
      <c r="A607" s="51" t="s">
        <v>42</v>
      </c>
      <c r="B607" s="51" t="s">
        <v>54</v>
      </c>
      <c r="C607" s="79" t="s">
        <v>873</v>
      </c>
      <c r="D607" s="77" t="s">
        <v>874</v>
      </c>
      <c r="E607" s="78">
        <v>1320</v>
      </c>
      <c r="F607" s="80">
        <v>5982.2400000000007</v>
      </c>
    </row>
    <row r="608" spans="1:6" x14ac:dyDescent="0.25">
      <c r="A608" s="51" t="s">
        <v>42</v>
      </c>
      <c r="B608" s="51" t="s">
        <v>54</v>
      </c>
      <c r="C608" s="79" t="s">
        <v>875</v>
      </c>
      <c r="D608" s="77" t="s">
        <v>876</v>
      </c>
      <c r="E608" s="78">
        <v>38265</v>
      </c>
      <c r="F608" s="80">
        <v>173378.72000000018</v>
      </c>
    </row>
    <row r="609" spans="1:6" x14ac:dyDescent="0.25">
      <c r="A609" s="51" t="s">
        <v>42</v>
      </c>
      <c r="B609" s="51" t="s">
        <v>54</v>
      </c>
      <c r="C609" s="79" t="s">
        <v>877</v>
      </c>
      <c r="D609" s="77" t="s">
        <v>878</v>
      </c>
      <c r="E609" s="78">
        <v>1140</v>
      </c>
      <c r="F609" s="80">
        <v>5166.4800000000005</v>
      </c>
    </row>
    <row r="610" spans="1:6" x14ac:dyDescent="0.25">
      <c r="A610" s="51" t="s">
        <v>42</v>
      </c>
      <c r="B610" s="51" t="s">
        <v>54</v>
      </c>
      <c r="C610" s="79" t="s">
        <v>879</v>
      </c>
      <c r="D610" s="77" t="s">
        <v>880</v>
      </c>
      <c r="E610" s="78">
        <v>13920</v>
      </c>
      <c r="F610" s="80">
        <v>63085.310000000005</v>
      </c>
    </row>
    <row r="611" spans="1:6" x14ac:dyDescent="0.25">
      <c r="A611" s="51" t="s">
        <v>42</v>
      </c>
      <c r="B611" s="51" t="s">
        <v>54</v>
      </c>
      <c r="C611" s="79" t="s">
        <v>881</v>
      </c>
      <c r="D611" s="77" t="s">
        <v>880</v>
      </c>
      <c r="E611" s="78">
        <v>1400</v>
      </c>
      <c r="F611" s="80">
        <v>6344.8</v>
      </c>
    </row>
    <row r="612" spans="1:6" x14ac:dyDescent="0.25">
      <c r="A612" s="51" t="s">
        <v>42</v>
      </c>
      <c r="B612" s="51" t="s">
        <v>54</v>
      </c>
      <c r="C612" s="79" t="s">
        <v>882</v>
      </c>
      <c r="D612" s="77" t="s">
        <v>878</v>
      </c>
      <c r="E612" s="78">
        <v>140</v>
      </c>
      <c r="F612" s="80">
        <v>634.48000000000013</v>
      </c>
    </row>
    <row r="613" spans="1:6" x14ac:dyDescent="0.25">
      <c r="A613" s="51" t="s">
        <v>42</v>
      </c>
      <c r="B613" s="51" t="s">
        <v>54</v>
      </c>
      <c r="C613" s="79" t="s">
        <v>883</v>
      </c>
      <c r="D613" s="77" t="s">
        <v>884</v>
      </c>
      <c r="E613" s="78">
        <v>1620</v>
      </c>
      <c r="F613" s="80">
        <v>7341.8400000000011</v>
      </c>
    </row>
    <row r="614" spans="1:6" x14ac:dyDescent="0.25">
      <c r="A614" s="15" t="str">
        <f>A615</f>
        <v>Group 09 - Accessories</v>
      </c>
      <c r="C614" s="79" t="s">
        <v>885</v>
      </c>
      <c r="D614" s="77" t="s">
        <v>886</v>
      </c>
      <c r="E614" s="78">
        <v>43040</v>
      </c>
      <c r="F614" s="80">
        <v>195057.18999999933</v>
      </c>
    </row>
    <row r="615" spans="1:6" x14ac:dyDescent="0.25">
      <c r="A615" s="51" t="s">
        <v>42</v>
      </c>
      <c r="B615" s="51" t="s">
        <v>55</v>
      </c>
      <c r="C615" s="79" t="s">
        <v>887</v>
      </c>
      <c r="D615" s="77" t="s">
        <v>888</v>
      </c>
      <c r="E615" s="78">
        <v>10</v>
      </c>
      <c r="F615" s="80">
        <v>45.31</v>
      </c>
    </row>
    <row r="616" spans="1:6" x14ac:dyDescent="0.25">
      <c r="A616" s="51" t="s">
        <v>42</v>
      </c>
      <c r="B616" s="51" t="s">
        <v>55</v>
      </c>
      <c r="C616" s="25" t="str">
        <f>B615</f>
        <v>(m) Miscellaneous</v>
      </c>
      <c r="D616" s="55"/>
      <c r="E616" s="54">
        <f>SUBTOTAL(9,E617:E622)</f>
        <v>473522</v>
      </c>
      <c r="F616" s="103">
        <f>SUBTOTAL(9,F617:F622)</f>
        <v>398391.63999999937</v>
      </c>
    </row>
    <row r="617" spans="1:6" x14ac:dyDescent="0.25">
      <c r="A617" s="51" t="s">
        <v>42</v>
      </c>
      <c r="B617" s="51" t="s">
        <v>55</v>
      </c>
      <c r="C617" s="79" t="s">
        <v>889</v>
      </c>
      <c r="D617" s="77" t="s">
        <v>890</v>
      </c>
      <c r="E617" s="78">
        <v>22301</v>
      </c>
      <c r="F617" s="80">
        <v>8006.0600000000013</v>
      </c>
    </row>
    <row r="618" spans="1:6" x14ac:dyDescent="0.25">
      <c r="A618" s="51" t="s">
        <v>42</v>
      </c>
      <c r="B618" s="51" t="s">
        <v>55</v>
      </c>
      <c r="C618" s="79" t="s">
        <v>891</v>
      </c>
      <c r="D618" s="77" t="s">
        <v>892</v>
      </c>
      <c r="E618" s="78">
        <v>1865</v>
      </c>
      <c r="F618" s="80">
        <v>8914.6999999999898</v>
      </c>
    </row>
    <row r="619" spans="1:6" x14ac:dyDescent="0.25">
      <c r="A619" s="51" t="s">
        <v>42</v>
      </c>
      <c r="B619" s="51" t="s">
        <v>55</v>
      </c>
      <c r="C619" s="79" t="s">
        <v>893</v>
      </c>
      <c r="D619" s="77" t="s">
        <v>894</v>
      </c>
      <c r="E619" s="78">
        <v>6600</v>
      </c>
      <c r="F619" s="80">
        <v>4930.2</v>
      </c>
    </row>
    <row r="620" spans="1:6" x14ac:dyDescent="0.25">
      <c r="A620" s="51" t="s">
        <v>42</v>
      </c>
      <c r="B620" s="51" t="s">
        <v>55</v>
      </c>
      <c r="C620" s="79" t="s">
        <v>895</v>
      </c>
      <c r="D620" s="77" t="s">
        <v>896</v>
      </c>
      <c r="E620" s="78">
        <v>325800</v>
      </c>
      <c r="F620" s="80">
        <v>270413.99999999936</v>
      </c>
    </row>
    <row r="621" spans="1:6" x14ac:dyDescent="0.25">
      <c r="A621" s="51"/>
      <c r="B621" s="51"/>
      <c r="C621" s="79" t="s">
        <v>897</v>
      </c>
      <c r="D621" s="77" t="s">
        <v>898</v>
      </c>
      <c r="E621" s="78">
        <v>260</v>
      </c>
      <c r="F621" s="80">
        <v>9268.9999999999982</v>
      </c>
    </row>
    <row r="622" spans="1:6" ht="15.75" thickBot="1" x14ac:dyDescent="0.3">
      <c r="C622" s="99" t="s">
        <v>899</v>
      </c>
      <c r="D622" s="94" t="s">
        <v>900</v>
      </c>
      <c r="E622" s="95">
        <v>116696</v>
      </c>
      <c r="F622" s="101">
        <v>96857.680000000008</v>
      </c>
    </row>
    <row r="623" spans="1:6" ht="15.75" thickBot="1" x14ac:dyDescent="0.3">
      <c r="C623" s="59" t="s">
        <v>948</v>
      </c>
      <c r="D623" s="59" t="s">
        <v>950</v>
      </c>
      <c r="E623" s="60" t="s">
        <v>951</v>
      </c>
      <c r="F623" s="61" t="s">
        <v>2</v>
      </c>
    </row>
    <row r="624" spans="1:6" ht="15.75" thickBot="1" x14ac:dyDescent="0.3">
      <c r="A624" s="51" t="s">
        <v>56</v>
      </c>
      <c r="B624" s="51" t="s">
        <v>57</v>
      </c>
      <c r="C624" s="66" t="str">
        <f>A624</f>
        <v>Group 10 - Paediatric</v>
      </c>
      <c r="D624" s="70"/>
      <c r="E624" s="115">
        <f>g10Utilisation</f>
        <v>65105</v>
      </c>
      <c r="F624" s="69">
        <f>g10totalcost</f>
        <v>307165.41000000003</v>
      </c>
    </row>
    <row r="625" spans="1:6" x14ac:dyDescent="0.25">
      <c r="A625" s="51" t="s">
        <v>56</v>
      </c>
      <c r="B625" s="51" t="s">
        <v>57</v>
      </c>
      <c r="C625" s="102" t="str">
        <f>B624</f>
        <v>(a) All</v>
      </c>
      <c r="D625" s="53"/>
      <c r="E625" s="54">
        <f>SUBTOTAL(9,E626:E640)</f>
        <v>65105</v>
      </c>
      <c r="F625" s="76">
        <f>SUBTOTAL(9,F626:F640)</f>
        <v>307165.41000000003</v>
      </c>
    </row>
    <row r="626" spans="1:6" x14ac:dyDescent="0.25">
      <c r="A626" s="51" t="s">
        <v>56</v>
      </c>
      <c r="B626" s="51" t="s">
        <v>57</v>
      </c>
      <c r="C626" s="79" t="s">
        <v>901</v>
      </c>
      <c r="D626" s="77" t="s">
        <v>66</v>
      </c>
      <c r="E626" s="78">
        <v>2620</v>
      </c>
      <c r="F626" s="80">
        <v>11038.060000000001</v>
      </c>
    </row>
    <row r="627" spans="1:6" x14ac:dyDescent="0.25">
      <c r="A627" s="51" t="s">
        <v>56</v>
      </c>
      <c r="B627" s="51" t="s">
        <v>57</v>
      </c>
      <c r="C627" s="79" t="s">
        <v>902</v>
      </c>
      <c r="D627" s="77" t="s">
        <v>903</v>
      </c>
      <c r="E627" s="78">
        <v>2445</v>
      </c>
      <c r="F627" s="80">
        <v>10301.599999999999</v>
      </c>
    </row>
    <row r="628" spans="1:6" x14ac:dyDescent="0.25">
      <c r="A628" s="51" t="s">
        <v>56</v>
      </c>
      <c r="B628" s="51" t="s">
        <v>57</v>
      </c>
      <c r="C628" s="79" t="s">
        <v>904</v>
      </c>
      <c r="D628" s="77" t="s">
        <v>903</v>
      </c>
      <c r="E628" s="78">
        <v>6630</v>
      </c>
      <c r="F628" s="80">
        <v>22206.03</v>
      </c>
    </row>
    <row r="629" spans="1:6" x14ac:dyDescent="0.25">
      <c r="A629" s="51" t="s">
        <v>56</v>
      </c>
      <c r="B629" s="51" t="s">
        <v>57</v>
      </c>
      <c r="C629" s="79" t="s">
        <v>905</v>
      </c>
      <c r="D629" s="77" t="s">
        <v>906</v>
      </c>
      <c r="E629" s="78">
        <v>2910</v>
      </c>
      <c r="F629" s="80">
        <v>17235.929999999997</v>
      </c>
    </row>
    <row r="630" spans="1:6" x14ac:dyDescent="0.25">
      <c r="A630" s="51" t="s">
        <v>56</v>
      </c>
      <c r="B630" s="51" t="s">
        <v>57</v>
      </c>
      <c r="C630" s="79" t="s">
        <v>907</v>
      </c>
      <c r="D630" s="77" t="s">
        <v>211</v>
      </c>
      <c r="E630" s="78">
        <v>4480</v>
      </c>
      <c r="F630" s="80">
        <v>28551.040000000001</v>
      </c>
    </row>
    <row r="631" spans="1:6" x14ac:dyDescent="0.25">
      <c r="A631" s="51" t="s">
        <v>56</v>
      </c>
      <c r="B631" s="51" t="s">
        <v>57</v>
      </c>
      <c r="C631" s="79" t="s">
        <v>908</v>
      </c>
      <c r="D631" s="77" t="s">
        <v>909</v>
      </c>
      <c r="E631" s="78">
        <v>30</v>
      </c>
      <c r="F631" s="80">
        <v>140.22</v>
      </c>
    </row>
    <row r="632" spans="1:6" x14ac:dyDescent="0.25">
      <c r="A632" s="51" t="s">
        <v>56</v>
      </c>
      <c r="B632" s="51" t="s">
        <v>57</v>
      </c>
      <c r="C632" s="79" t="s">
        <v>910</v>
      </c>
      <c r="D632" s="77" t="s">
        <v>151</v>
      </c>
      <c r="E632" s="78">
        <v>5760</v>
      </c>
      <c r="F632" s="80">
        <v>26922.239999999994</v>
      </c>
    </row>
    <row r="633" spans="1:6" x14ac:dyDescent="0.25">
      <c r="A633" s="51" t="s">
        <v>56</v>
      </c>
      <c r="B633" s="51" t="s">
        <v>57</v>
      </c>
      <c r="C633" s="79" t="s">
        <v>911</v>
      </c>
      <c r="D633" s="77" t="s">
        <v>151</v>
      </c>
      <c r="E633" s="78">
        <v>2550</v>
      </c>
      <c r="F633" s="80">
        <v>11918.699999999999</v>
      </c>
    </row>
    <row r="634" spans="1:6" x14ac:dyDescent="0.25">
      <c r="A634" s="51" t="s">
        <v>56</v>
      </c>
      <c r="B634" s="51" t="s">
        <v>57</v>
      </c>
      <c r="C634" s="79" t="s">
        <v>912</v>
      </c>
      <c r="D634" s="77" t="s">
        <v>117</v>
      </c>
      <c r="E634" s="78">
        <v>2400</v>
      </c>
      <c r="F634" s="80">
        <v>8037.6</v>
      </c>
    </row>
    <row r="635" spans="1:6" x14ac:dyDescent="0.25">
      <c r="A635" s="51" t="s">
        <v>56</v>
      </c>
      <c r="B635" s="51" t="s">
        <v>57</v>
      </c>
      <c r="C635" s="79" t="s">
        <v>913</v>
      </c>
      <c r="D635" s="77" t="s">
        <v>914</v>
      </c>
      <c r="E635" s="78">
        <v>1650</v>
      </c>
      <c r="F635" s="80">
        <v>9772.9499999999989</v>
      </c>
    </row>
    <row r="636" spans="1:6" x14ac:dyDescent="0.25">
      <c r="A636" s="51" t="s">
        <v>56</v>
      </c>
      <c r="B636" s="51" t="s">
        <v>57</v>
      </c>
      <c r="C636" s="79" t="s">
        <v>915</v>
      </c>
      <c r="D636" s="77" t="s">
        <v>916</v>
      </c>
      <c r="E636" s="78">
        <v>13410</v>
      </c>
      <c r="F636" s="80">
        <v>79427.429999999993</v>
      </c>
    </row>
    <row r="637" spans="1:6" x14ac:dyDescent="0.25">
      <c r="A637" s="51" t="s">
        <v>56</v>
      </c>
      <c r="B637" s="51" t="s">
        <v>57</v>
      </c>
      <c r="C637" s="79" t="s">
        <v>917</v>
      </c>
      <c r="D637" s="77" t="s">
        <v>918</v>
      </c>
      <c r="E637" s="78">
        <v>2950</v>
      </c>
      <c r="F637" s="80">
        <v>17472.849999999999</v>
      </c>
    </row>
    <row r="638" spans="1:6" x14ac:dyDescent="0.25">
      <c r="A638" s="51" t="s">
        <v>56</v>
      </c>
      <c r="B638" s="51" t="s">
        <v>57</v>
      </c>
      <c r="C638" s="79" t="s">
        <v>919</v>
      </c>
      <c r="D638" s="77" t="s">
        <v>918</v>
      </c>
      <c r="E638" s="78">
        <v>2230</v>
      </c>
      <c r="F638" s="80">
        <v>13770.25</v>
      </c>
    </row>
    <row r="639" spans="1:6" x14ac:dyDescent="0.25">
      <c r="A639" s="51"/>
      <c r="B639" s="51"/>
      <c r="C639" s="79" t="s">
        <v>920</v>
      </c>
      <c r="D639" s="77" t="s">
        <v>918</v>
      </c>
      <c r="E639" s="78">
        <v>4750</v>
      </c>
      <c r="F639" s="80">
        <v>15909.300000000001</v>
      </c>
    </row>
    <row r="640" spans="1:6" ht="15.75" thickBot="1" x14ac:dyDescent="0.3">
      <c r="C640" s="99" t="s">
        <v>921</v>
      </c>
      <c r="D640" s="94" t="s">
        <v>88</v>
      </c>
      <c r="E640" s="95">
        <v>10290</v>
      </c>
      <c r="F640" s="101">
        <v>34461.209999999992</v>
      </c>
    </row>
    <row r="641" spans="1:6" ht="15.75" thickBot="1" x14ac:dyDescent="0.3">
      <c r="C641" s="168" t="s">
        <v>948</v>
      </c>
      <c r="D641" s="168" t="s">
        <v>950</v>
      </c>
      <c r="E641" s="169" t="s">
        <v>951</v>
      </c>
      <c r="F641" s="170" t="s">
        <v>2</v>
      </c>
    </row>
    <row r="642" spans="1:6" ht="15.75" thickBot="1" x14ac:dyDescent="0.3">
      <c r="A642" s="51" t="s">
        <v>8</v>
      </c>
      <c r="B642" s="51" t="s">
        <v>57</v>
      </c>
      <c r="C642" s="171" t="str">
        <f>A642</f>
        <v>Group 11 - Fistula</v>
      </c>
      <c r="D642" s="167"/>
      <c r="E642" s="169">
        <f>g11utilisation</f>
        <v>74243</v>
      </c>
      <c r="F642" s="170">
        <f>g11totalcost</f>
        <v>1051576.9600000004</v>
      </c>
    </row>
    <row r="643" spans="1:6" x14ac:dyDescent="0.25">
      <c r="A643" s="51" t="s">
        <v>8</v>
      </c>
      <c r="B643" s="51" t="s">
        <v>57</v>
      </c>
      <c r="C643" s="25" t="str">
        <f>B642</f>
        <v>(a) All</v>
      </c>
      <c r="D643" s="53"/>
      <c r="E643" s="54">
        <f>SUBTOTAL(9,E644:E665)</f>
        <v>74243</v>
      </c>
      <c r="F643" s="103">
        <f>SUBTOTAL(9,F644:F665)</f>
        <v>1051576.9600000004</v>
      </c>
    </row>
    <row r="644" spans="1:6" x14ac:dyDescent="0.25">
      <c r="A644" s="51" t="s">
        <v>8</v>
      </c>
      <c r="B644" s="51" t="s">
        <v>57</v>
      </c>
      <c r="C644" s="79" t="s">
        <v>922</v>
      </c>
      <c r="D644" s="77" t="s">
        <v>333</v>
      </c>
      <c r="E644" s="78">
        <v>2705</v>
      </c>
      <c r="F644" s="80">
        <v>44297.079999999994</v>
      </c>
    </row>
    <row r="645" spans="1:6" x14ac:dyDescent="0.25">
      <c r="A645" s="51" t="s">
        <v>8</v>
      </c>
      <c r="B645" s="51" t="s">
        <v>57</v>
      </c>
      <c r="C645" s="79" t="s">
        <v>923</v>
      </c>
      <c r="D645" s="77" t="s">
        <v>924</v>
      </c>
      <c r="E645" s="78">
        <v>9270</v>
      </c>
      <c r="F645" s="80">
        <v>151935.30000000002</v>
      </c>
    </row>
    <row r="646" spans="1:6" x14ac:dyDescent="0.25">
      <c r="A646" s="51" t="s">
        <v>8</v>
      </c>
      <c r="B646" s="51" t="s">
        <v>57</v>
      </c>
      <c r="C646" s="79" t="s">
        <v>925</v>
      </c>
      <c r="D646" s="77" t="s">
        <v>66</v>
      </c>
      <c r="E646" s="78">
        <v>6385</v>
      </c>
      <c r="F646" s="80">
        <v>104662.92000000001</v>
      </c>
    </row>
    <row r="647" spans="1:6" x14ac:dyDescent="0.25">
      <c r="A647" s="51" t="s">
        <v>8</v>
      </c>
      <c r="B647" s="51" t="s">
        <v>57</v>
      </c>
      <c r="C647" s="79" t="s">
        <v>926</v>
      </c>
      <c r="D647" s="77" t="s">
        <v>927</v>
      </c>
      <c r="E647" s="78">
        <v>1900</v>
      </c>
      <c r="F647" s="80">
        <v>27367.600000000006</v>
      </c>
    </row>
    <row r="648" spans="1:6" x14ac:dyDescent="0.25">
      <c r="A648" s="51" t="s">
        <v>8</v>
      </c>
      <c r="B648" s="51" t="s">
        <v>57</v>
      </c>
      <c r="C648" s="79" t="s">
        <v>928</v>
      </c>
      <c r="D648" s="77" t="s">
        <v>410</v>
      </c>
      <c r="E648" s="78">
        <v>2078</v>
      </c>
      <c r="F648" s="80">
        <v>34030.080000000002</v>
      </c>
    </row>
    <row r="649" spans="1:6" x14ac:dyDescent="0.25">
      <c r="A649" s="51" t="s">
        <v>8</v>
      </c>
      <c r="B649" s="51" t="s">
        <v>57</v>
      </c>
      <c r="C649" s="79" t="s">
        <v>929</v>
      </c>
      <c r="D649" s="77" t="s">
        <v>799</v>
      </c>
      <c r="E649" s="78">
        <v>1430</v>
      </c>
      <c r="F649" s="80">
        <v>23174.579999999998</v>
      </c>
    </row>
    <row r="650" spans="1:6" x14ac:dyDescent="0.25">
      <c r="A650" s="51" t="s">
        <v>8</v>
      </c>
      <c r="B650" s="51" t="s">
        <v>57</v>
      </c>
      <c r="C650" s="79" t="s">
        <v>930</v>
      </c>
      <c r="D650" s="77" t="s">
        <v>799</v>
      </c>
      <c r="E650" s="78">
        <v>3260</v>
      </c>
      <c r="F650" s="80">
        <v>56032.880000000005</v>
      </c>
    </row>
    <row r="651" spans="1:6" x14ac:dyDescent="0.25">
      <c r="A651" s="51" t="s">
        <v>8</v>
      </c>
      <c r="B651" s="51" t="s">
        <v>57</v>
      </c>
      <c r="C651" s="79" t="s">
        <v>931</v>
      </c>
      <c r="D651" s="77" t="s">
        <v>799</v>
      </c>
      <c r="E651" s="78">
        <v>4520</v>
      </c>
      <c r="F651" s="80">
        <v>86906.04</v>
      </c>
    </row>
    <row r="652" spans="1:6" x14ac:dyDescent="0.25">
      <c r="A652" s="51" t="s">
        <v>8</v>
      </c>
      <c r="B652" s="51" t="s">
        <v>57</v>
      </c>
      <c r="C652" s="79" t="s">
        <v>932</v>
      </c>
      <c r="D652" s="77" t="s">
        <v>799</v>
      </c>
      <c r="E652" s="78">
        <v>685</v>
      </c>
      <c r="F652" s="80">
        <v>15774.180000000004</v>
      </c>
    </row>
    <row r="653" spans="1:6" x14ac:dyDescent="0.25">
      <c r="A653" s="51" t="s">
        <v>8</v>
      </c>
      <c r="B653" s="51" t="s">
        <v>57</v>
      </c>
      <c r="C653" s="79" t="s">
        <v>933</v>
      </c>
      <c r="D653" s="77" t="s">
        <v>799</v>
      </c>
      <c r="E653" s="78">
        <v>210</v>
      </c>
      <c r="F653" s="80">
        <v>3403.2599999999993</v>
      </c>
    </row>
    <row r="654" spans="1:6" x14ac:dyDescent="0.25">
      <c r="A654" s="51" t="s">
        <v>8</v>
      </c>
      <c r="B654" s="51" t="s">
        <v>57</v>
      </c>
      <c r="C654" s="79" t="s">
        <v>934</v>
      </c>
      <c r="D654" s="77" t="s">
        <v>799</v>
      </c>
      <c r="E654" s="78">
        <v>90</v>
      </c>
      <c r="F654" s="80">
        <v>1546.92</v>
      </c>
    </row>
    <row r="655" spans="1:6" x14ac:dyDescent="0.25">
      <c r="A655" s="51" t="s">
        <v>8</v>
      </c>
      <c r="B655" s="51" t="s">
        <v>57</v>
      </c>
      <c r="C655" s="79" t="s">
        <v>935</v>
      </c>
      <c r="D655" s="77" t="s">
        <v>799</v>
      </c>
      <c r="E655" s="78">
        <v>890</v>
      </c>
      <c r="F655" s="80">
        <v>17112.030000000002</v>
      </c>
    </row>
    <row r="656" spans="1:6" x14ac:dyDescent="0.25">
      <c r="A656" s="51" t="s">
        <v>8</v>
      </c>
      <c r="B656" s="51" t="s">
        <v>57</v>
      </c>
      <c r="C656" s="79" t="s">
        <v>936</v>
      </c>
      <c r="D656" s="77" t="s">
        <v>384</v>
      </c>
      <c r="E656" s="78">
        <v>13070</v>
      </c>
      <c r="F656" s="80">
        <v>188234.14000000022</v>
      </c>
    </row>
    <row r="657" spans="1:6" x14ac:dyDescent="0.25">
      <c r="A657" s="51" t="s">
        <v>8</v>
      </c>
      <c r="B657" s="51" t="s">
        <v>57</v>
      </c>
      <c r="C657" s="79" t="s">
        <v>937</v>
      </c>
      <c r="D657" s="77" t="s">
        <v>496</v>
      </c>
      <c r="E657" s="78">
        <v>3030</v>
      </c>
      <c r="F657" s="80">
        <v>43644.119999999995</v>
      </c>
    </row>
    <row r="658" spans="1:6" x14ac:dyDescent="0.25">
      <c r="A658" s="51" t="s">
        <v>8</v>
      </c>
      <c r="B658" s="51" t="s">
        <v>57</v>
      </c>
      <c r="C658" s="79" t="s">
        <v>938</v>
      </c>
      <c r="D658" s="77" t="s">
        <v>496</v>
      </c>
      <c r="E658" s="78">
        <v>1170</v>
      </c>
      <c r="F658" s="80">
        <v>19161.090000000004</v>
      </c>
    </row>
    <row r="659" spans="1:6" x14ac:dyDescent="0.25">
      <c r="A659" s="51" t="s">
        <v>8</v>
      </c>
      <c r="B659" s="51" t="s">
        <v>57</v>
      </c>
      <c r="C659" s="79" t="s">
        <v>939</v>
      </c>
      <c r="D659" s="77" t="s">
        <v>384</v>
      </c>
      <c r="E659" s="78">
        <v>5005</v>
      </c>
      <c r="F659" s="80">
        <v>36826.789999999994</v>
      </c>
    </row>
    <row r="660" spans="1:6" x14ac:dyDescent="0.25">
      <c r="A660" s="51" t="s">
        <v>8</v>
      </c>
      <c r="B660" s="51" t="s">
        <v>57</v>
      </c>
      <c r="C660" s="79" t="s">
        <v>940</v>
      </c>
      <c r="D660" s="77" t="s">
        <v>384</v>
      </c>
      <c r="E660" s="78">
        <v>9780</v>
      </c>
      <c r="F660" s="80">
        <v>46640.82</v>
      </c>
    </row>
    <row r="661" spans="1:6" x14ac:dyDescent="0.25">
      <c r="A661" s="51" t="s">
        <v>8</v>
      </c>
      <c r="B661" s="51" t="s">
        <v>57</v>
      </c>
      <c r="C661" s="79" t="s">
        <v>941</v>
      </c>
      <c r="D661" s="77" t="s">
        <v>70</v>
      </c>
      <c r="E661" s="78">
        <v>5580</v>
      </c>
      <c r="F661" s="80">
        <v>91400.400000000023</v>
      </c>
    </row>
    <row r="662" spans="1:6" x14ac:dyDescent="0.25">
      <c r="A662" s="51" t="s">
        <v>8</v>
      </c>
      <c r="B662" s="51" t="s">
        <v>57</v>
      </c>
      <c r="C662" s="79" t="s">
        <v>942</v>
      </c>
      <c r="D662" s="77" t="s">
        <v>943</v>
      </c>
      <c r="E662" s="78">
        <v>635</v>
      </c>
      <c r="F662" s="80">
        <v>17545.050000000003</v>
      </c>
    </row>
    <row r="663" spans="1:6" x14ac:dyDescent="0.25">
      <c r="A663" s="51" t="s">
        <v>8</v>
      </c>
      <c r="B663" s="51" t="s">
        <v>57</v>
      </c>
      <c r="C663" s="79" t="s">
        <v>944</v>
      </c>
      <c r="D663" s="77" t="s">
        <v>945</v>
      </c>
      <c r="E663" s="78">
        <v>150</v>
      </c>
      <c r="F663" s="80">
        <v>2430.8999999999996</v>
      </c>
    </row>
    <row r="664" spans="1:6" x14ac:dyDescent="0.25">
      <c r="C664" s="79" t="s">
        <v>946</v>
      </c>
      <c r="D664" s="77" t="s">
        <v>945</v>
      </c>
      <c r="E664" s="78">
        <v>180</v>
      </c>
      <c r="F664" s="80">
        <v>3093.8399999999992</v>
      </c>
    </row>
    <row r="665" spans="1:6" ht="15.75" thickBot="1" x14ac:dyDescent="0.3">
      <c r="C665" s="99" t="s">
        <v>947</v>
      </c>
      <c r="D665" s="94" t="s">
        <v>355</v>
      </c>
      <c r="E665" s="95">
        <v>2220</v>
      </c>
      <c r="F665" s="101">
        <v>36356.94</v>
      </c>
    </row>
  </sheetData>
  <pageMargins left="0.61458333333333337" right="0.70866141732283472" top="0.59055118110236227" bottom="0.59055118110236227" header="0.31496062992125984" footer="0.31496062992125984"/>
  <pageSetup paperSize="9" orientation="landscape" useFirstPageNumber="1" r:id="rId1"/>
  <headerFooter>
    <oddHeader>&amp;C&amp;"-,Bold"&amp;12STOMA APPLIANCE SCHEME - PRODUCTS UTILISATION AND EXPENDITURE (2016-17)</oddHeader>
    <oddFooter>&amp;RPage &amp;P of &amp;N</oddFooter>
  </headerFooter>
  <rowBreaks count="17" manualBreakCount="17">
    <brk id="33" max="16383" man="1"/>
    <brk id="81" max="16383" man="1"/>
    <brk id="157" max="16383" man="1"/>
    <brk id="191" max="16383" man="1"/>
    <brk id="205" max="16383" man="1"/>
    <brk id="239" max="16383" man="1"/>
    <brk id="293" max="16383" man="1"/>
    <brk id="332" max="16383" man="1"/>
    <brk id="370" max="16383" man="1"/>
    <brk id="391" max="16383" man="1"/>
    <brk id="425" min="2" max="5" man="1"/>
    <brk id="457" max="16383" man="1"/>
    <brk id="490" max="16383" man="1"/>
    <brk id="558" min="2" max="5" man="1"/>
    <brk id="592" max="16383" man="1"/>
    <brk id="622" max="16383" man="1"/>
    <brk id="640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98</vt:i4>
      </vt:variant>
    </vt:vector>
  </HeadingPairs>
  <TitlesOfParts>
    <vt:vector size="101" baseType="lpstr">
      <vt:lpstr>Total by Group</vt:lpstr>
      <vt:lpstr>Total by Sub-Group</vt:lpstr>
      <vt:lpstr>Utilisation</vt:lpstr>
      <vt:lpstr>F1atotalcost</vt:lpstr>
      <vt:lpstr>F1btotalcost</vt:lpstr>
      <vt:lpstr>F1ctotalcost</vt:lpstr>
      <vt:lpstr>F2btotalcost</vt:lpstr>
      <vt:lpstr>g10totalcost</vt:lpstr>
      <vt:lpstr>g10Utilisation</vt:lpstr>
      <vt:lpstr>g11totalcost</vt:lpstr>
      <vt:lpstr>g11utilisation</vt:lpstr>
      <vt:lpstr>G1atotalcost</vt:lpstr>
      <vt:lpstr>G1autilisation</vt:lpstr>
      <vt:lpstr>G1btotalcost</vt:lpstr>
      <vt:lpstr>G1butilisation</vt:lpstr>
      <vt:lpstr>g1ctotalcost</vt:lpstr>
      <vt:lpstr>G1cutilisation</vt:lpstr>
      <vt:lpstr>G1utilisation</vt:lpstr>
      <vt:lpstr>G2atotalcost</vt:lpstr>
      <vt:lpstr>G2autilisation</vt:lpstr>
      <vt:lpstr>g2btotalcost</vt:lpstr>
      <vt:lpstr>g2butilisation</vt:lpstr>
      <vt:lpstr>G2Totalcost</vt:lpstr>
      <vt:lpstr>G2utilisation</vt:lpstr>
      <vt:lpstr>g3atotalcost</vt:lpstr>
      <vt:lpstr>g3autilisation</vt:lpstr>
      <vt:lpstr>g3btotalcost</vt:lpstr>
      <vt:lpstr>g3butilisation</vt:lpstr>
      <vt:lpstr>G3totalcost</vt:lpstr>
      <vt:lpstr>G3utilisation</vt:lpstr>
      <vt:lpstr>g4atotalcost</vt:lpstr>
      <vt:lpstr>G4autilisation</vt:lpstr>
      <vt:lpstr>G4btotalcost</vt:lpstr>
      <vt:lpstr>G4butilisation</vt:lpstr>
      <vt:lpstr>G4ctotalcost</vt:lpstr>
      <vt:lpstr>G4cutilisation</vt:lpstr>
      <vt:lpstr>G4dtotalcost</vt:lpstr>
      <vt:lpstr>G4dutilisation</vt:lpstr>
      <vt:lpstr>G4ftotalcost</vt:lpstr>
      <vt:lpstr>G4futilisation</vt:lpstr>
      <vt:lpstr>G4TotalCost</vt:lpstr>
      <vt:lpstr>G4Utilisation</vt:lpstr>
      <vt:lpstr>G5atotalcost</vt:lpstr>
      <vt:lpstr>G5autilisation</vt:lpstr>
      <vt:lpstr>G5btotalcost</vt:lpstr>
      <vt:lpstr>G5butilisation</vt:lpstr>
      <vt:lpstr>G5Totalcost</vt:lpstr>
      <vt:lpstr>G5Utililsation</vt:lpstr>
      <vt:lpstr>G6atotalcost</vt:lpstr>
      <vt:lpstr>G6autilisation</vt:lpstr>
      <vt:lpstr>G6bTotalcost</vt:lpstr>
      <vt:lpstr>G6butilisation</vt:lpstr>
      <vt:lpstr>G6Totalcost</vt:lpstr>
      <vt:lpstr>G6Utilisation</vt:lpstr>
      <vt:lpstr>G7atotalcost</vt:lpstr>
      <vt:lpstr>G7autilisation</vt:lpstr>
      <vt:lpstr>G7btotalcost</vt:lpstr>
      <vt:lpstr>G7butilisation</vt:lpstr>
      <vt:lpstr>G7Totalcost</vt:lpstr>
      <vt:lpstr>G7Utilisation</vt:lpstr>
      <vt:lpstr>g8atotalcost</vt:lpstr>
      <vt:lpstr>G8autilisation</vt:lpstr>
      <vt:lpstr>g8btotalcost</vt:lpstr>
      <vt:lpstr>g8butilisation</vt:lpstr>
      <vt:lpstr>g8ctotalcost</vt:lpstr>
      <vt:lpstr>g8cutilisation</vt:lpstr>
      <vt:lpstr>g8dtotalcost</vt:lpstr>
      <vt:lpstr>g8dutilisation</vt:lpstr>
      <vt:lpstr>G8Totalcost</vt:lpstr>
      <vt:lpstr>G8Utilisation</vt:lpstr>
      <vt:lpstr>g9atotalcost</vt:lpstr>
      <vt:lpstr>g9autilisation</vt:lpstr>
      <vt:lpstr>g9btotalcost</vt:lpstr>
      <vt:lpstr>G9butilisation</vt:lpstr>
      <vt:lpstr>g9ctotalcost</vt:lpstr>
      <vt:lpstr>g9cutilisation</vt:lpstr>
      <vt:lpstr>g9dtotalcost</vt:lpstr>
      <vt:lpstr>g9dutilisation</vt:lpstr>
      <vt:lpstr>g9etotalcost</vt:lpstr>
      <vt:lpstr>g9eutilisation</vt:lpstr>
      <vt:lpstr>g9ftotalcost</vt:lpstr>
      <vt:lpstr>g9futilisation</vt:lpstr>
      <vt:lpstr>g9gtotalcost</vt:lpstr>
      <vt:lpstr>g9gutilisation</vt:lpstr>
      <vt:lpstr>g9htotalcost</vt:lpstr>
      <vt:lpstr>g9hutlisation</vt:lpstr>
      <vt:lpstr>g9itotalcost</vt:lpstr>
      <vt:lpstr>g9iutilisation</vt:lpstr>
      <vt:lpstr>g9jtotalcost</vt:lpstr>
      <vt:lpstr>g9jutilisation</vt:lpstr>
      <vt:lpstr>g9ktotalcost</vt:lpstr>
      <vt:lpstr>g9kutilisation</vt:lpstr>
      <vt:lpstr>g9ltotalcost</vt:lpstr>
      <vt:lpstr>g9lutilisation</vt:lpstr>
      <vt:lpstr>g9mtotalcost</vt:lpstr>
      <vt:lpstr>g9mutilisation</vt:lpstr>
      <vt:lpstr>G9Totalcost</vt:lpstr>
      <vt:lpstr>G9Utilisation</vt:lpstr>
      <vt:lpstr>'Total by Group'!Print_Area</vt:lpstr>
      <vt:lpstr>'Total by Sub-Group'!Print_Area</vt:lpstr>
      <vt:lpstr>Utilisation!Print_Area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2017-08-01T06:26:10Z</dcterms:created>
  <dcterms:modified xsi:type="dcterms:W3CDTF">2017-08-28T00:32:45Z</dcterms:modified>
</cp:coreProperties>
</file>