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640" yWindow="165" windowWidth="17280" windowHeight="12300" tabRatio="693"/>
  </bookViews>
  <sheets>
    <sheet name="Total by Group" sheetId="6" r:id="rId1"/>
    <sheet name="Total by Sub-Group" sheetId="31" r:id="rId2"/>
    <sheet name="Utilisation" sheetId="32" r:id="rId3"/>
    <sheet name="Sheet1" sheetId="33" r:id="rId4"/>
  </sheets>
  <definedNames>
    <definedName name="_xlnm._FilterDatabase" localSheetId="0" hidden="1">'Total by Group'!$C$2:$D$13</definedName>
    <definedName name="_xlnm._FilterDatabase" localSheetId="1" hidden="1">'Total by Sub-Group'!$C$2:$D$50</definedName>
    <definedName name="G10aTotalCost">Utilisation!$D$808</definedName>
    <definedName name="G10aUtilisation">Utilisation!$C$808</definedName>
    <definedName name="G10TotalCost">Utilisation!$D$807</definedName>
    <definedName name="G10Utilisation">Utilisation!$C$807</definedName>
    <definedName name="G11aUtilisation">Utilisation!$C$843</definedName>
    <definedName name="G11TotalCost">Utilisation!$D$842</definedName>
    <definedName name="G11Utilisation">Utilisation!$C$842</definedName>
    <definedName name="G1aTotalCost">Utilisation!$D$3</definedName>
    <definedName name="G1aUtilisation">Utilisation!$C$3</definedName>
    <definedName name="G1bTotalCost">Utilisation!$D$11</definedName>
    <definedName name="G1bUtilisation">Utilisation!$C$11</definedName>
    <definedName name="G1cTotalCost">Utilisation!$D$55</definedName>
    <definedName name="G1cUtilisation">Utilisation!$C$55</definedName>
    <definedName name="G1TotalCost">Utilisation!$D$2</definedName>
    <definedName name="G1Utilisation">Utilisation!$C$2</definedName>
    <definedName name="G2aTotalCost">Utilisation!$D$108</definedName>
    <definedName name="G2aUtilisation">Utilisation!$C$108</definedName>
    <definedName name="G2bTotalCost">Utilisation!$D$150</definedName>
    <definedName name="G2bUtilisation">Utilisation!$C$150</definedName>
    <definedName name="G2TotalCost">Utilisation!$D$107</definedName>
    <definedName name="G2Utilisation">Utilisation!$C$107</definedName>
    <definedName name="G3aTotalCost">Utilisation!$D$178</definedName>
    <definedName name="G3aUtilisation">Utilisation!$C$178</definedName>
    <definedName name="G3bTotalCost">Utilisation!$D$199</definedName>
    <definedName name="G3bUtilisation">Utilisation!$C$199</definedName>
    <definedName name="G3TotalCost">Utilisation!$D$177</definedName>
    <definedName name="G3Utilisation">Utilisation!$C$177</definedName>
    <definedName name="G4aTotalCost">Utilisation!$D$248</definedName>
    <definedName name="G4aUtilisation">Utilisation!$C$248</definedName>
    <definedName name="G4bTotalCost">Utilisation!$D$266</definedName>
    <definedName name="G4bUtilisation">Utilisation!$C$266</definedName>
    <definedName name="G4cTotalCost">Utilisation!$D$276</definedName>
    <definedName name="G4cUtilisation">Utilisation!$C$276</definedName>
    <definedName name="G4dTotalCost">Utilisation!$D$300</definedName>
    <definedName name="G4dUtilisation">Utilisation!$C$300</definedName>
    <definedName name="G4fTotalCost">Utilisation!$D$319</definedName>
    <definedName name="G4fUtilisation">Utilisation!$C$319</definedName>
    <definedName name="G4TotalCost">Utilisation!$D$247</definedName>
    <definedName name="G4Utilisation">Utilisation!$C$247</definedName>
    <definedName name="G5aTotalCost">Utilisation!$D$353</definedName>
    <definedName name="G5aUtilisation">Utilisation!$C$353</definedName>
    <definedName name="G5bTotalCost">Utilisation!$D$374</definedName>
    <definedName name="G5bUtilisation">Utilisation!$C$374</definedName>
    <definedName name="G5TotalCost">Utilisation!$D$352</definedName>
    <definedName name="G5Utilisation">Utilisation!$C$352</definedName>
    <definedName name="G6aTotalCost">Utilisation!$D$423</definedName>
    <definedName name="G6aUtilisation">Utilisation!$C$423</definedName>
    <definedName name="G6bTotalCost">Utilisation!$D$446</definedName>
    <definedName name="G6bUtilisation">Utilisation!$C$446</definedName>
    <definedName name="G6TotalCost">Utilisation!$D$422</definedName>
    <definedName name="G6Utilisation">Utilisation!$C$422</definedName>
    <definedName name="G7aTotalCost">Utilisation!$D$493</definedName>
    <definedName name="G7aUtilisation">Utilisation!$C$493</definedName>
    <definedName name="G7bTotalCost">Utilisation!$D$509</definedName>
    <definedName name="G7bUtilisation">Utilisation!$C$509</definedName>
    <definedName name="G7TotalCost">Utilisation!$D$492</definedName>
    <definedName name="G7Utilisation">Utilisation!$C$492</definedName>
    <definedName name="G8aTotalCost">Utilisation!$D$528</definedName>
    <definedName name="G8aUtilisation">Utilisation!$C$528</definedName>
    <definedName name="G8bTotalCost">Utilisation!$D$531</definedName>
    <definedName name="G8bUtilisation">Utilisation!$C$531</definedName>
    <definedName name="G8cTotalCost">Utilisation!$D$548</definedName>
    <definedName name="G8cUtilisation">Utilisation!$C$548</definedName>
    <definedName name="G8dTotalCost">Utilisation!$D$557</definedName>
    <definedName name="G8dUtilisation">Utilisation!$C$557</definedName>
    <definedName name="G8TotalCost">Utilisation!$D$527</definedName>
    <definedName name="G8Utilisation">Utilisation!$C$527</definedName>
    <definedName name="G9aTotalCost">Utilisation!$D$598</definedName>
    <definedName name="G9aUtilisation">Utilisation!$C$598</definedName>
    <definedName name="G9bTotalCost">Utilisation!$D$615</definedName>
    <definedName name="G9bUtilisation">Utilisation!$C$615</definedName>
    <definedName name="G9cTotalCost">Utilisation!$D$624</definedName>
    <definedName name="G9cUtilisation">Utilisation!$C$624</definedName>
    <definedName name="G9dTotalCost">Utilisation!$D$633</definedName>
    <definedName name="G9dUtilisation">Utilisation!$C$633</definedName>
    <definedName name="G9eTotalCost">Utilisation!$D$656</definedName>
    <definedName name="G9eUtilisation">Utilisation!$C$656</definedName>
    <definedName name="G9fTotalCost">Utilisation!$D$658</definedName>
    <definedName name="G9fUtilisation">Utilisation!$C$658</definedName>
    <definedName name="G9gTotalCost">Utilisation!$D$671</definedName>
    <definedName name="G9gUtilisation">Utilisation!$C$671</definedName>
    <definedName name="G9hTotalCost">Utilisation!$D$685</definedName>
    <definedName name="G9hUtilisation">Utilisation!$C$685</definedName>
    <definedName name="G9iTotalCost">Utilisation!$D$703</definedName>
    <definedName name="G9iUtilisation">Utilisation!$C$703</definedName>
    <definedName name="G9jTotalCost">Utilisation!$D$713</definedName>
    <definedName name="G9jUtilisation">Utilisation!$C$713</definedName>
    <definedName name="G9kTotalCost">Utilisation!$D$728</definedName>
    <definedName name="G9kUtilisation">Utilisation!$C$728</definedName>
    <definedName name="G9lTotalCost">Utilisation!$D$748</definedName>
    <definedName name="G9lUtilisation">Utilisation!$C$748</definedName>
    <definedName name="G9mTotalCost">Utilisation!$D$775</definedName>
    <definedName name="G9mUtilisation">Utilisation!$C$775</definedName>
    <definedName name="G9TotalCost">Utilisation!$D$597</definedName>
    <definedName name="G9Utilisation">Utilisation!$C$597</definedName>
    <definedName name="_xlnm.Print_Area" localSheetId="2">Utilisation!$A$1:$D$867</definedName>
  </definedNames>
  <calcPr calcId="145621"/>
  <customWorkbookViews>
    <customWorkbookView name="Print Preview" guid="{2CB00450-AB5D-4F7B-8B56-1DB8AB09197E}" includeHiddenRowCol="0" maximized="1" windowWidth="1916" windowHeight="881" tabRatio="693" activeSheetId="32" showFormulaBar="0"/>
  </customWorkbookViews>
</workbook>
</file>

<file path=xl/calcChain.xml><?xml version="1.0" encoding="utf-8"?>
<calcChain xmlns="http://schemas.openxmlformats.org/spreadsheetml/2006/main">
  <c r="D557" i="32" l="1"/>
  <c r="C557" i="32"/>
  <c r="D31" i="31" l="1"/>
  <c r="D748" i="32" l="1"/>
  <c r="C748" i="32"/>
  <c r="C713" i="32"/>
  <c r="D13" i="6"/>
  <c r="C13" i="6"/>
  <c r="D50" i="31"/>
  <c r="C50" i="31"/>
  <c r="D843" i="32"/>
  <c r="C843" i="32"/>
  <c r="C808" i="32"/>
  <c r="C807" i="32" s="1"/>
  <c r="D808" i="32"/>
  <c r="D807" i="32" s="1"/>
  <c r="C775" i="32"/>
  <c r="C46" i="31" s="1"/>
  <c r="D775" i="32"/>
  <c r="D46" i="31" s="1"/>
  <c r="D45" i="31"/>
  <c r="C45" i="31"/>
  <c r="D728" i="32"/>
  <c r="D44" i="31" s="1"/>
  <c r="C728" i="32"/>
  <c r="C44" i="31" s="1"/>
  <c r="D703" i="32"/>
  <c r="D42" i="31" s="1"/>
  <c r="C703" i="32"/>
  <c r="C42" i="31" s="1"/>
  <c r="D713" i="32"/>
  <c r="D43" i="31" s="1"/>
  <c r="C43" i="31"/>
  <c r="D685" i="32"/>
  <c r="D41" i="31" s="1"/>
  <c r="C685" i="32"/>
  <c r="C41" i="31" s="1"/>
  <c r="D671" i="32"/>
  <c r="D40" i="31" s="1"/>
  <c r="C671" i="32"/>
  <c r="C40" i="31" s="1"/>
  <c r="D658" i="32"/>
  <c r="D39" i="31" s="1"/>
  <c r="C658" i="32"/>
  <c r="C39" i="31" s="1"/>
  <c r="D656" i="32"/>
  <c r="D38" i="31" s="1"/>
  <c r="C656" i="32"/>
  <c r="C38" i="31" s="1"/>
  <c r="D624" i="32"/>
  <c r="D36" i="31" s="1"/>
  <c r="C624" i="32"/>
  <c r="C36" i="31" s="1"/>
  <c r="D615" i="32"/>
  <c r="D35" i="31" s="1"/>
  <c r="C615" i="32"/>
  <c r="C35" i="31" s="1"/>
  <c r="D598" i="32"/>
  <c r="D34" i="31" s="1"/>
  <c r="C598" i="32"/>
  <c r="C34" i="31" s="1"/>
  <c r="C32" i="31"/>
  <c r="D32" i="31"/>
  <c r="D548" i="32"/>
  <c r="C548" i="32"/>
  <c r="C31" i="31" s="1"/>
  <c r="D531" i="32"/>
  <c r="D30" i="31" s="1"/>
  <c r="C531" i="32"/>
  <c r="C30" i="31" s="1"/>
  <c r="D528" i="32"/>
  <c r="C528" i="32"/>
  <c r="D509" i="32"/>
  <c r="D27" i="31" s="1"/>
  <c r="C509" i="32"/>
  <c r="C27" i="31" s="1"/>
  <c r="D493" i="32"/>
  <c r="C493" i="32"/>
  <c r="C11" i="32"/>
  <c r="C5" i="31" s="1"/>
  <c r="D3" i="32"/>
  <c r="D4" i="31" s="1"/>
  <c r="C3" i="32"/>
  <c r="C4" i="31" s="1"/>
  <c r="C492" i="32" l="1"/>
  <c r="C9" i="6" s="1"/>
  <c r="C26" i="31"/>
  <c r="D492" i="32"/>
  <c r="D9" i="6" s="1"/>
  <c r="D26" i="31"/>
  <c r="C527" i="32"/>
  <c r="C10" i="6" s="1"/>
  <c r="C29" i="31"/>
  <c r="D527" i="32"/>
  <c r="D29" i="31"/>
  <c r="D12" i="6"/>
  <c r="D48" i="31"/>
  <c r="C12" i="6"/>
  <c r="C48" i="31"/>
  <c r="D446" i="32"/>
  <c r="D24" i="31" s="1"/>
  <c r="C446" i="32"/>
  <c r="C24" i="31" s="1"/>
  <c r="D423" i="32"/>
  <c r="C423" i="32"/>
  <c r="D374" i="32"/>
  <c r="D21" i="31" s="1"/>
  <c r="C374" i="32"/>
  <c r="C21" i="31" s="1"/>
  <c r="D353" i="32"/>
  <c r="C353" i="32"/>
  <c r="D319" i="32"/>
  <c r="D18" i="31" s="1"/>
  <c r="C319" i="32"/>
  <c r="C18" i="31" s="1"/>
  <c r="D300" i="32"/>
  <c r="D17" i="31" s="1"/>
  <c r="C300" i="32"/>
  <c r="C17" i="31" s="1"/>
  <c r="D276" i="32"/>
  <c r="D16" i="31" s="1"/>
  <c r="C276" i="32"/>
  <c r="C16" i="31" s="1"/>
  <c r="D266" i="32"/>
  <c r="D15" i="31" s="1"/>
  <c r="C266" i="32"/>
  <c r="C15" i="31" s="1"/>
  <c r="D248" i="32"/>
  <c r="C248" i="32"/>
  <c r="D199" i="32"/>
  <c r="D12" i="31" s="1"/>
  <c r="C199" i="32"/>
  <c r="C12" i="31" s="1"/>
  <c r="D150" i="32"/>
  <c r="D9" i="31" s="1"/>
  <c r="C150" i="32"/>
  <c r="C9" i="31" s="1"/>
  <c r="D108" i="32"/>
  <c r="D8" i="31" s="1"/>
  <c r="C108" i="32"/>
  <c r="C8" i="31" s="1"/>
  <c r="D55" i="32"/>
  <c r="D6" i="31" s="1"/>
  <c r="C55" i="32"/>
  <c r="C6" i="31" s="1"/>
  <c r="D11" i="32"/>
  <c r="D5" i="31" s="1"/>
  <c r="D107" i="32"/>
  <c r="D4" i="6" s="1"/>
  <c r="C107" i="32"/>
  <c r="C4" i="6" s="1"/>
  <c r="D2" i="32"/>
  <c r="D10" i="6" l="1"/>
  <c r="D865" i="32"/>
  <c r="D3" i="6"/>
  <c r="C247" i="32"/>
  <c r="C6" i="6" s="1"/>
  <c r="C14" i="31"/>
  <c r="D247" i="32"/>
  <c r="D6" i="6" s="1"/>
  <c r="D14" i="31"/>
  <c r="C352" i="32"/>
  <c r="C7" i="6" s="1"/>
  <c r="C20" i="31"/>
  <c r="D352" i="32"/>
  <c r="D7" i="6" s="1"/>
  <c r="D20" i="31"/>
  <c r="C422" i="32"/>
  <c r="C8" i="6" s="1"/>
  <c r="C23" i="31"/>
  <c r="D422" i="32"/>
  <c r="D8" i="6" s="1"/>
  <c r="D23" i="31"/>
  <c r="C2" i="32"/>
  <c r="C633" i="32"/>
  <c r="D633" i="32"/>
  <c r="D597" i="32" l="1"/>
  <c r="D11" i="6" s="1"/>
  <c r="D37" i="31"/>
  <c r="C597" i="32"/>
  <c r="C11" i="6" s="1"/>
  <c r="C37" i="31"/>
  <c r="C3" i="6"/>
  <c r="C178" i="32"/>
  <c r="C11" i="31" s="1"/>
  <c r="C177" i="32"/>
  <c r="C5" i="6"/>
  <c r="C14" i="6"/>
  <c r="D178" i="32"/>
  <c r="D11" i="31" s="1"/>
  <c r="D177" i="32"/>
  <c r="D5" i="6"/>
  <c r="D14" i="6"/>
  <c r="D15" i="6" s="1"/>
  <c r="D16" i="6" s="1"/>
  <c r="D17" i="6" l="1"/>
</calcChain>
</file>

<file path=xl/sharedStrings.xml><?xml version="1.0" encoding="utf-8"?>
<sst xmlns="http://schemas.openxmlformats.org/spreadsheetml/2006/main" count="1330" uniqueCount="887">
  <si>
    <t>Group 9 - Accessories</t>
  </si>
  <si>
    <t>(k) Protective Films</t>
  </si>
  <si>
    <t>(j) Powders &amp; Pastes</t>
  </si>
  <si>
    <t>(a) Adhesive Barrier</t>
  </si>
  <si>
    <t>(g) Deodorants</t>
  </si>
  <si>
    <t>(d) Cleansers &amp; Solvents</t>
  </si>
  <si>
    <t>(f) Creams &amp; Ointments</t>
  </si>
  <si>
    <t>(l) Seals</t>
  </si>
  <si>
    <t>Group 11 - Fistula</t>
  </si>
  <si>
    <t>(a) All</t>
  </si>
  <si>
    <t>(m) Miscellaneous</t>
  </si>
  <si>
    <t>(a) Mechanical Coupling</t>
  </si>
  <si>
    <t>Group 10 - Paediatric</t>
  </si>
  <si>
    <t>Group 8 - Alternative Systems</t>
  </si>
  <si>
    <t>(a) Plug Systems</t>
  </si>
  <si>
    <t>(c) Clamps &amp; Clips</t>
  </si>
  <si>
    <t>(i) Night Drainage</t>
  </si>
  <si>
    <t>(e) Convexity Inserts</t>
  </si>
  <si>
    <t>(c) Catheters</t>
  </si>
  <si>
    <t>(b) Belts</t>
  </si>
  <si>
    <t>(b) Irrigation</t>
  </si>
  <si>
    <t>(h) Hernia Support Belts &amp; Garments</t>
  </si>
  <si>
    <t>(b) Adhesive Coupling</t>
  </si>
  <si>
    <t>(a) Mechanical Coupling - Flat</t>
  </si>
  <si>
    <t>(b) Flat Baseplate</t>
  </si>
  <si>
    <t>(b) Convex Baseplate</t>
  </si>
  <si>
    <t>(a) Flat Baseplate</t>
  </si>
  <si>
    <t>Group 1 - One-Piece Closed</t>
  </si>
  <si>
    <t>Group 2 - One-Piece Drainable</t>
  </si>
  <si>
    <t>Group 5 - Two-Piece Closed</t>
  </si>
  <si>
    <t>(d) Adhesive Coupling - Flat</t>
  </si>
  <si>
    <t>(c) Convex Baseplate</t>
  </si>
  <si>
    <t>(d) Rubber Appliances</t>
  </si>
  <si>
    <t>Group 6 - Two-Piece Drainable</t>
  </si>
  <si>
    <t>Group 4 - Two-Piece Baseplate</t>
  </si>
  <si>
    <t>(c) Mechanical Coupling - Convex</t>
  </si>
  <si>
    <t>(a) Stoma Caps</t>
  </si>
  <si>
    <t>Group 3 - One-Piece Urostomy</t>
  </si>
  <si>
    <t>(b) Mechanical Coupling - Extended Wear</t>
  </si>
  <si>
    <t>(f) Adhesive Coupling - Convex</t>
  </si>
  <si>
    <t>Group 7 - Two-Piece Urostomy</t>
  </si>
  <si>
    <t>Main Group</t>
  </si>
  <si>
    <t>Sub Group</t>
  </si>
  <si>
    <t>Total Cost</t>
  </si>
  <si>
    <t>Admin Fee @ 2.75%</t>
  </si>
  <si>
    <t>GST on Admin @ 10%</t>
  </si>
  <si>
    <t>Total Quantity</t>
  </si>
  <si>
    <t>Total (All Groups)</t>
  </si>
  <si>
    <t>Total (Including Admin Fee and GST)</t>
  </si>
  <si>
    <t>-</t>
  </si>
  <si>
    <r>
      <t>Group 2</t>
    </r>
    <r>
      <rPr>
        <sz val="11"/>
        <color theme="1"/>
        <rFont val="Calibri"/>
        <family val="2"/>
        <scheme val="minor"/>
      </rPr>
      <t xml:space="preserve"> - One-Piece Drainable</t>
    </r>
  </si>
  <si>
    <r>
      <t>Group 3</t>
    </r>
    <r>
      <rPr>
        <sz val="11"/>
        <color theme="1"/>
        <rFont val="Calibri"/>
        <family val="2"/>
        <scheme val="minor"/>
      </rPr>
      <t xml:space="preserve"> - One-Piece Urostomy</t>
    </r>
  </si>
  <si>
    <r>
      <t>Group 4</t>
    </r>
    <r>
      <rPr>
        <sz val="11"/>
        <color theme="1"/>
        <rFont val="Calibri"/>
        <family val="2"/>
        <scheme val="minor"/>
      </rPr>
      <t xml:space="preserve"> - Two-Piece Baseplate</t>
    </r>
  </si>
  <si>
    <r>
      <t>Group 5</t>
    </r>
    <r>
      <rPr>
        <sz val="11"/>
        <color theme="1"/>
        <rFont val="Calibri"/>
        <family val="2"/>
        <scheme val="minor"/>
      </rPr>
      <t xml:space="preserve"> - Two-Piece Closed</t>
    </r>
  </si>
  <si>
    <t>Group/SubGroup/SAS Code</t>
  </si>
  <si>
    <t>Product Name</t>
  </si>
  <si>
    <t>Utilisation (Quantity)</t>
  </si>
  <si>
    <t>continue to next page…</t>
  </si>
  <si>
    <t>(b) Mechanical Coupling - Ext.Wear</t>
  </si>
  <si>
    <t>Omnigon Flexima Key</t>
  </si>
  <si>
    <t>03582M</t>
  </si>
  <si>
    <t>Hollister Compact</t>
  </si>
  <si>
    <t>03791M</t>
  </si>
  <si>
    <t>Omnigon Biotrol Petite</t>
  </si>
  <si>
    <t>03807J</t>
  </si>
  <si>
    <t>Coloplast Alterna</t>
  </si>
  <si>
    <t>03849N</t>
  </si>
  <si>
    <t>Hollister Micro</t>
  </si>
  <si>
    <t>03871R</t>
  </si>
  <si>
    <t>Dansac Nova</t>
  </si>
  <si>
    <t>03997J</t>
  </si>
  <si>
    <t>Dansac Solo</t>
  </si>
  <si>
    <t>03500F</t>
  </si>
  <si>
    <t>Hollister ModermaFlex QuietWear</t>
  </si>
  <si>
    <t>03524L</t>
  </si>
  <si>
    <t>Coloplast Alterna Comfort</t>
  </si>
  <si>
    <t>03546P</t>
  </si>
  <si>
    <t>03605R</t>
  </si>
  <si>
    <t>03606T</t>
  </si>
  <si>
    <t>03615G</t>
  </si>
  <si>
    <t>Coloplast Alterna Original</t>
  </si>
  <si>
    <t>03620M</t>
  </si>
  <si>
    <t>03689E</t>
  </si>
  <si>
    <t>ConvaTec Active Life</t>
  </si>
  <si>
    <t>03714L</t>
  </si>
  <si>
    <t>Hollister Karaya 5</t>
  </si>
  <si>
    <t>03717P</t>
  </si>
  <si>
    <t>03801C</t>
  </si>
  <si>
    <t>Dansac Nova 1</t>
  </si>
  <si>
    <t>03802D</t>
  </si>
  <si>
    <t>03803E</t>
  </si>
  <si>
    <t>03805G</t>
  </si>
  <si>
    <t>ConvaTec Esteem</t>
  </si>
  <si>
    <t>03806H</t>
  </si>
  <si>
    <t>03933B</t>
  </si>
  <si>
    <t>Hollister Moderma Flex</t>
  </si>
  <si>
    <t>03934C</t>
  </si>
  <si>
    <t>05672M</t>
  </si>
  <si>
    <t>Dansac NovaLife</t>
  </si>
  <si>
    <t>05677T</t>
  </si>
  <si>
    <t>ConvaTec Esteem+</t>
  </si>
  <si>
    <t>05692N</t>
  </si>
  <si>
    <t>Omnigon Eakin Pelican</t>
  </si>
  <si>
    <t>05695R</t>
  </si>
  <si>
    <t>05696T</t>
  </si>
  <si>
    <t>09781T</t>
  </si>
  <si>
    <t>Omnigon Welland Flair Active</t>
  </si>
  <si>
    <t>09783X</t>
  </si>
  <si>
    <t>Ainscorp Salts Confidence Natural</t>
  </si>
  <si>
    <t>09830J</t>
  </si>
  <si>
    <t>Coloplast SenSura</t>
  </si>
  <si>
    <t>09833M</t>
  </si>
  <si>
    <t>09860Y</t>
  </si>
  <si>
    <t>Ainscorp Salts Confidence Comfort</t>
  </si>
  <si>
    <t>09891N</t>
  </si>
  <si>
    <t>09917Y</t>
  </si>
  <si>
    <t>09926K</t>
  </si>
  <si>
    <t>Omnigon Flexima</t>
  </si>
  <si>
    <t>09959E</t>
  </si>
  <si>
    <t>09968P</t>
  </si>
  <si>
    <t>Omnigon Welland Flair Xtra</t>
  </si>
  <si>
    <t>09990T</t>
  </si>
  <si>
    <t>03529R</t>
  </si>
  <si>
    <t>03579J</t>
  </si>
  <si>
    <t>Hollister ModermaFlex Soft Convex</t>
  </si>
  <si>
    <t>03595F</t>
  </si>
  <si>
    <t>03930W</t>
  </si>
  <si>
    <t>Dansac NovaLife 1 Piece Closed Convex</t>
  </si>
  <si>
    <t>03945P</t>
  </si>
  <si>
    <t>Omnigon Welland Flair Active Convex Closed</t>
  </si>
  <si>
    <t>03948T</t>
  </si>
  <si>
    <t>Omnigon Welland Flair Active Curvex Closed</t>
  </si>
  <si>
    <t>03952B</t>
  </si>
  <si>
    <t>Omnigon BBraun Flexima Convex Closed</t>
  </si>
  <si>
    <t>05693P</t>
  </si>
  <si>
    <t>05694Q</t>
  </si>
  <si>
    <t>09851L</t>
  </si>
  <si>
    <t>09861B</t>
  </si>
  <si>
    <t>Ainscorp Salts Confidence</t>
  </si>
  <si>
    <t>09943H</t>
  </si>
  <si>
    <t>09945K</t>
  </si>
  <si>
    <t>03618K</t>
  </si>
  <si>
    <t>03621N</t>
  </si>
  <si>
    <t>03635H</t>
  </si>
  <si>
    <t>03636J</t>
  </si>
  <si>
    <t>ConvaTec Stomadress</t>
  </si>
  <si>
    <t>03657L</t>
  </si>
  <si>
    <t>03687C</t>
  </si>
  <si>
    <t>03688D</t>
  </si>
  <si>
    <t>03699Q</t>
  </si>
  <si>
    <t>03732K</t>
  </si>
  <si>
    <t>03761Y</t>
  </si>
  <si>
    <t>03762B</t>
  </si>
  <si>
    <t>Hollister Karaya</t>
  </si>
  <si>
    <t>03852R</t>
  </si>
  <si>
    <t>03864J</t>
  </si>
  <si>
    <t>03873W</t>
  </si>
  <si>
    <t>Dansac Nova 1 Fold Up</t>
  </si>
  <si>
    <t>03931X</t>
  </si>
  <si>
    <t>Dansac NovaLife 1 Piece Open Flat</t>
  </si>
  <si>
    <t>03954D</t>
  </si>
  <si>
    <t>05676R</t>
  </si>
  <si>
    <t>Hollister ModermaFlex</t>
  </si>
  <si>
    <t>05678W</t>
  </si>
  <si>
    <t>05687H</t>
  </si>
  <si>
    <t>05698X</t>
  </si>
  <si>
    <t>09772H</t>
  </si>
  <si>
    <t>09780R</t>
  </si>
  <si>
    <t>09788E</t>
  </si>
  <si>
    <t>Hollister Moderma Flex Flexwear</t>
  </si>
  <si>
    <t>09829H</t>
  </si>
  <si>
    <t>Coloplast SenSura EasiClose</t>
  </si>
  <si>
    <t>09862C</t>
  </si>
  <si>
    <t>09863D</t>
  </si>
  <si>
    <t>09893Q</t>
  </si>
  <si>
    <t>Omnigon Pelican</t>
  </si>
  <si>
    <t>09911P</t>
  </si>
  <si>
    <t>09912Q</t>
  </si>
  <si>
    <t>09914T</t>
  </si>
  <si>
    <t>Omnigon Almarys Flexima</t>
  </si>
  <si>
    <t>09947M</t>
  </si>
  <si>
    <t>09951R</t>
  </si>
  <si>
    <t>ConvaTec Esteem InvisiClose</t>
  </si>
  <si>
    <t>09996D</t>
  </si>
  <si>
    <t>03596G</t>
  </si>
  <si>
    <t>03622P</t>
  </si>
  <si>
    <t>Hollister FirstChoice</t>
  </si>
  <si>
    <t>03932Y</t>
  </si>
  <si>
    <t>Dansac NovaLife 1 Piece Open Convex</t>
  </si>
  <si>
    <t>03946Q</t>
  </si>
  <si>
    <t>Omnigon Welland Flair Active Convex Drainable</t>
  </si>
  <si>
    <t>03949W</t>
  </si>
  <si>
    <t>Omnigon Welland Flair Active Curvex Drainable</t>
  </si>
  <si>
    <t>03993E</t>
  </si>
  <si>
    <t>05675Q</t>
  </si>
  <si>
    <t>05699Y</t>
  </si>
  <si>
    <t>09779Q</t>
  </si>
  <si>
    <t>09850K</t>
  </si>
  <si>
    <t>09885G</t>
  </si>
  <si>
    <t>09894R</t>
  </si>
  <si>
    <t>09920D</t>
  </si>
  <si>
    <t>09944J</t>
  </si>
  <si>
    <t>09948N</t>
  </si>
  <si>
    <t>09961G</t>
  </si>
  <si>
    <t>03593D</t>
  </si>
  <si>
    <t>Coloplast Alterna Post-Op</t>
  </si>
  <si>
    <t>03616H</t>
  </si>
  <si>
    <t>03624R</t>
  </si>
  <si>
    <t>03658M</t>
  </si>
  <si>
    <t>03661Q</t>
  </si>
  <si>
    <t>03935D</t>
  </si>
  <si>
    <t>03936E</t>
  </si>
  <si>
    <t>03937F</t>
  </si>
  <si>
    <t>05688J</t>
  </si>
  <si>
    <t>09757M</t>
  </si>
  <si>
    <t>Ainscorp Salts Confidence Gold</t>
  </si>
  <si>
    <t>09758N</t>
  </si>
  <si>
    <t>09784Y</t>
  </si>
  <si>
    <t>09801W</t>
  </si>
  <si>
    <t>09802X</t>
  </si>
  <si>
    <t>09824C</t>
  </si>
  <si>
    <t>Omnigon Flexima Uro Silk</t>
  </si>
  <si>
    <t>09849J</t>
  </si>
  <si>
    <t>Coloplast Drainage Bag</t>
  </si>
  <si>
    <t>09895T</t>
  </si>
  <si>
    <t>09997E</t>
  </si>
  <si>
    <t>03592C</t>
  </si>
  <si>
    <t>03597H</t>
  </si>
  <si>
    <t>03623Q</t>
  </si>
  <si>
    <t>03628Y</t>
  </si>
  <si>
    <t>03837Y</t>
  </si>
  <si>
    <t>03947R</t>
  </si>
  <si>
    <t>Omnigon Welland Flair Active Convex Urostomy</t>
  </si>
  <si>
    <t>03950X</t>
  </si>
  <si>
    <t>Omnigon Welland Flair Active Curvex Urostomy</t>
  </si>
  <si>
    <t>09777N</t>
  </si>
  <si>
    <t>09803Y</t>
  </si>
  <si>
    <t>09826E</t>
  </si>
  <si>
    <t>09898Y</t>
  </si>
  <si>
    <t>09918B</t>
  </si>
  <si>
    <t>09942G</t>
  </si>
  <si>
    <t>09998F</t>
  </si>
  <si>
    <t>Dansac Duo Soft</t>
  </si>
  <si>
    <t>03601M</t>
  </si>
  <si>
    <t>Coloplast Alterna Wearlife</t>
  </si>
  <si>
    <t>03644T</t>
  </si>
  <si>
    <t>Hollister Tandem</t>
  </si>
  <si>
    <t>03752L</t>
  </si>
  <si>
    <t>ConvaTec Sur-Fit Plus</t>
  </si>
  <si>
    <t>03763C</t>
  </si>
  <si>
    <t>03777T</t>
  </si>
  <si>
    <t>ConvaTec Sur-Fit Autolock</t>
  </si>
  <si>
    <t>03779X</t>
  </si>
  <si>
    <t>03815T</t>
  </si>
  <si>
    <t>Omnigon Welland Flair 2 Urostomy</t>
  </si>
  <si>
    <t>03865K</t>
  </si>
  <si>
    <t>Dansac Nova 2</t>
  </si>
  <si>
    <t>05671L</t>
  </si>
  <si>
    <t>05679X</t>
  </si>
  <si>
    <t>ConvaTec Sur-Fit Natura</t>
  </si>
  <si>
    <t>05680Y</t>
  </si>
  <si>
    <t>09874Q</t>
  </si>
  <si>
    <t>Coloplast SenSura Click</t>
  </si>
  <si>
    <t>09877W</t>
  </si>
  <si>
    <t>03643R</t>
  </si>
  <si>
    <t>03680Q</t>
  </si>
  <si>
    <t>03938G</t>
  </si>
  <si>
    <t>Coloplast Alterna Extra</t>
  </si>
  <si>
    <t>03956F</t>
  </si>
  <si>
    <t>Hollister FormaFlex Skin Barrier</t>
  </si>
  <si>
    <t>09901D</t>
  </si>
  <si>
    <t>Hollister New Image Flexwear</t>
  </si>
  <si>
    <t>09903F</t>
  </si>
  <si>
    <t>09928M</t>
  </si>
  <si>
    <t>Omnigon Almarys Twin Plus</t>
  </si>
  <si>
    <t>03559H</t>
  </si>
  <si>
    <t>03594E</t>
  </si>
  <si>
    <t>03626W</t>
  </si>
  <si>
    <t>03630C</t>
  </si>
  <si>
    <t>03866L</t>
  </si>
  <si>
    <t>03867M</t>
  </si>
  <si>
    <t>03939H</t>
  </si>
  <si>
    <t>03941K</t>
  </si>
  <si>
    <t>Dansac NovaLife 2 Convex Wafer</t>
  </si>
  <si>
    <t>05681B</t>
  </si>
  <si>
    <t>05682C</t>
  </si>
  <si>
    <t>09889L</t>
  </si>
  <si>
    <t>09902E</t>
  </si>
  <si>
    <t>Hollister New Image</t>
  </si>
  <si>
    <t>09929N</t>
  </si>
  <si>
    <t>09941F</t>
  </si>
  <si>
    <t>09986N</t>
  </si>
  <si>
    <t>03877C</t>
  </si>
  <si>
    <t>ConvaTec Esteem Synergy</t>
  </si>
  <si>
    <t>03884K</t>
  </si>
  <si>
    <t>05689K</t>
  </si>
  <si>
    <t>Ainscorp Salts Harmony Duo</t>
  </si>
  <si>
    <t>05690L</t>
  </si>
  <si>
    <t>09769E</t>
  </si>
  <si>
    <t>09771G</t>
  </si>
  <si>
    <t>09786C</t>
  </si>
  <si>
    <t>09789F</t>
  </si>
  <si>
    <t>Coloplast SenSura Flex</t>
  </si>
  <si>
    <t>09806D</t>
  </si>
  <si>
    <t>09871M</t>
  </si>
  <si>
    <t>09908L</t>
  </si>
  <si>
    <t>09936Y</t>
  </si>
  <si>
    <t>Coloplast Easiflex Alterna</t>
  </si>
  <si>
    <t>09937B</t>
  </si>
  <si>
    <t>Coloplast Easiflex Alterna Extra</t>
  </si>
  <si>
    <t>09957C</t>
  </si>
  <si>
    <t>09994B</t>
  </si>
  <si>
    <t>Omnigon Flair 2</t>
  </si>
  <si>
    <t>09819T</t>
  </si>
  <si>
    <t>09827F</t>
  </si>
  <si>
    <t>09832L</t>
  </si>
  <si>
    <t>09890M</t>
  </si>
  <si>
    <t>09899B</t>
  </si>
  <si>
    <t>09922F</t>
  </si>
  <si>
    <t>09925J</t>
  </si>
  <si>
    <t>03611C</t>
  </si>
  <si>
    <t>03645W</t>
  </si>
  <si>
    <t>03649C</t>
  </si>
  <si>
    <t>03753M</t>
  </si>
  <si>
    <t>03758T</t>
  </si>
  <si>
    <t>03780Y</t>
  </si>
  <si>
    <t>03808K</t>
  </si>
  <si>
    <t>03813Q</t>
  </si>
  <si>
    <t>03868N</t>
  </si>
  <si>
    <t>03924M</t>
  </si>
  <si>
    <t>05683D</t>
  </si>
  <si>
    <t>ConvaTec Natura+</t>
  </si>
  <si>
    <t>09800T</t>
  </si>
  <si>
    <t>09875R</t>
  </si>
  <si>
    <t>09927L</t>
  </si>
  <si>
    <t>09946L</t>
  </si>
  <si>
    <t>09960F</t>
  </si>
  <si>
    <t>09992X</t>
  </si>
  <si>
    <t>03906N</t>
  </si>
  <si>
    <t>03967T</t>
  </si>
  <si>
    <t>03970Y</t>
  </si>
  <si>
    <t>03971B</t>
  </si>
  <si>
    <t>05684E</t>
  </si>
  <si>
    <t>ConvaTec Esteem Synergy+</t>
  </si>
  <si>
    <t>09768D</t>
  </si>
  <si>
    <t>09791H</t>
  </si>
  <si>
    <t>09808F</t>
  </si>
  <si>
    <t>09873P</t>
  </si>
  <si>
    <t>09935X</t>
  </si>
  <si>
    <t>09956B</t>
  </si>
  <si>
    <t>09995C</t>
  </si>
  <si>
    <t>03610B</t>
  </si>
  <si>
    <t>03646X</t>
  </si>
  <si>
    <t>03759W</t>
  </si>
  <si>
    <t>03764D</t>
  </si>
  <si>
    <t>03781B</t>
  </si>
  <si>
    <t>03853T</t>
  </si>
  <si>
    <t>03860E</t>
  </si>
  <si>
    <t>03869P</t>
  </si>
  <si>
    <t>03874X</t>
  </si>
  <si>
    <t>Dansac Nova 2 FoldUp</t>
  </si>
  <si>
    <t>03929T</t>
  </si>
  <si>
    <t>03942L</t>
  </si>
  <si>
    <t>Dansac NovaLife 2 Piece Open</t>
  </si>
  <si>
    <t>05685F</t>
  </si>
  <si>
    <t>09852M</t>
  </si>
  <si>
    <t>09876T</t>
  </si>
  <si>
    <t>Coloplast SenSura Click EasiClose</t>
  </si>
  <si>
    <t>09910N</t>
  </si>
  <si>
    <t>09913R</t>
  </si>
  <si>
    <t>Omnigon Almarys Twin</t>
  </si>
  <si>
    <t>09949P</t>
  </si>
  <si>
    <t>09987P</t>
  </si>
  <si>
    <t>ConvaTec Sur-Fit Plus InvisiClose</t>
  </si>
  <si>
    <t>09991W</t>
  </si>
  <si>
    <t>05686G</t>
  </si>
  <si>
    <t>09766B</t>
  </si>
  <si>
    <t>09790G</t>
  </si>
  <si>
    <t>Coloplast SenSura Flex EasiClose</t>
  </si>
  <si>
    <t>09797P</t>
  </si>
  <si>
    <t>09807E</t>
  </si>
  <si>
    <t>09872N</t>
  </si>
  <si>
    <t>09921E</t>
  </si>
  <si>
    <t>ConvaTec Esteem Synergy Invisiclose</t>
  </si>
  <si>
    <t>09938C</t>
  </si>
  <si>
    <t>09993Y</t>
  </si>
  <si>
    <t>03648B</t>
  </si>
  <si>
    <t>03726D</t>
  </si>
  <si>
    <t>03727E</t>
  </si>
  <si>
    <t>03728F</t>
  </si>
  <si>
    <t>03747F</t>
  </si>
  <si>
    <t>03756Q</t>
  </si>
  <si>
    <t>03814R</t>
  </si>
  <si>
    <t>Omnigon Flair 2 Urostomy</t>
  </si>
  <si>
    <t>03835W</t>
  </si>
  <si>
    <t>03940J</t>
  </si>
  <si>
    <t>09919C</t>
  </si>
  <si>
    <t>09952T</t>
  </si>
  <si>
    <t>03943M</t>
  </si>
  <si>
    <t>Omnigon Flexima Key Urostomy</t>
  </si>
  <si>
    <t>End of Report</t>
  </si>
  <si>
    <t>03991C</t>
  </si>
  <si>
    <t>80003Q</t>
  </si>
  <si>
    <t>80019M</t>
  </si>
  <si>
    <t>Omnigon Flair</t>
  </si>
  <si>
    <t>80021P</t>
  </si>
  <si>
    <t>80027Y</t>
  </si>
  <si>
    <t>03987W</t>
  </si>
  <si>
    <t>Ainscorp Salts</t>
  </si>
  <si>
    <t>03998K</t>
  </si>
  <si>
    <t>80004R</t>
  </si>
  <si>
    <t>80022Q</t>
  </si>
  <si>
    <t>03988X</t>
  </si>
  <si>
    <t>80000M</t>
  </si>
  <si>
    <t>03999L</t>
  </si>
  <si>
    <t>80011D</t>
  </si>
  <si>
    <t>80010C</t>
  </si>
  <si>
    <t>03984Q</t>
  </si>
  <si>
    <t>80014G</t>
  </si>
  <si>
    <t>80015H</t>
  </si>
  <si>
    <t>80026X</t>
  </si>
  <si>
    <t>80012E</t>
  </si>
  <si>
    <t>80018L</t>
  </si>
  <si>
    <t>80092J</t>
  </si>
  <si>
    <t>Omnigon Welland Aurum</t>
  </si>
  <si>
    <t>80064X</t>
  </si>
  <si>
    <t>Hollister Moderma Flex Flat Closed Pouch with Viewing Option</t>
  </si>
  <si>
    <t>80093K</t>
  </si>
  <si>
    <t>80017K</t>
  </si>
  <si>
    <t>Dansac  NovaLife 1 Closed Convex with EasiView</t>
  </si>
  <si>
    <t>80037L</t>
  </si>
  <si>
    <t>Coloplast SenSura Mio - 1 Piece Soft Convexity Closed</t>
  </si>
  <si>
    <t>80038M</t>
  </si>
  <si>
    <t>Coloplast SenSura Mio - 1 Piece Deep Convexity Closed</t>
  </si>
  <si>
    <t>80045X</t>
  </si>
  <si>
    <t>Coloplast SenSura Mio - 1 Piece Shallow Convexity Closed</t>
  </si>
  <si>
    <t>80047B</t>
  </si>
  <si>
    <t>Dansac NovaLife 1 Open Flat GX+ Clear Midi</t>
  </si>
  <si>
    <t>80067C</t>
  </si>
  <si>
    <t>Hollister Moderma Flex Flat Drainable</t>
  </si>
  <si>
    <t>80094L</t>
  </si>
  <si>
    <t>80039N</t>
  </si>
  <si>
    <t>Coloplast SenSura Mio - 1 Piece Shallow Convexity Drainable</t>
  </si>
  <si>
    <t>80040P</t>
  </si>
  <si>
    <t>Coloplast SenSura Mio - 1 Piece Deep Convexity Drainable</t>
  </si>
  <si>
    <t>80041Q</t>
  </si>
  <si>
    <t>Coloplast SenSura Mio - 1 Piece Soft Convexity Drainable</t>
  </si>
  <si>
    <t>80048C</t>
  </si>
  <si>
    <t>Dansac NovaLife 1 Open Convex GX+ Clear Maxi</t>
  </si>
  <si>
    <t>80066B</t>
  </si>
  <si>
    <t>Hollister Moderma Flex Drainable Pouch</t>
  </si>
  <si>
    <t>80095M</t>
  </si>
  <si>
    <t>80043T</t>
  </si>
  <si>
    <t>Coloplast SenSura Mio - 1 Piece Soft Convexity Urostomy</t>
  </si>
  <si>
    <t>80044W</t>
  </si>
  <si>
    <t>Coloplast SenSura Mio - 1 Piece Deep Convexity Urostomy</t>
  </si>
  <si>
    <t>80046Y</t>
  </si>
  <si>
    <t>Coloplast SenSura Mio - 1 Piece Shallow Convexity Urostomy</t>
  </si>
  <si>
    <t>80025W</t>
  </si>
  <si>
    <t>ConvaTec Natura Accordion Flange</t>
  </si>
  <si>
    <t>80088E</t>
  </si>
  <si>
    <t>Omnigon Welland Aurum 2</t>
  </si>
  <si>
    <t>80091H</t>
  </si>
  <si>
    <t>Omnigon Flexima 3S</t>
  </si>
  <si>
    <t>80049D</t>
  </si>
  <si>
    <t>Dansac NovaLife 2 Flat GX+ Wafer</t>
  </si>
  <si>
    <t>80062T</t>
  </si>
  <si>
    <t>Hollister New Image CeraPlus Flat Barrier</t>
  </si>
  <si>
    <t>80035J</t>
  </si>
  <si>
    <t>Coloplast SenSura Mio 2 Piece with Shallow Convexity</t>
  </si>
  <si>
    <t>80036K</t>
  </si>
  <si>
    <t>Coloplast SenSura Mio 2 Piece with Deep Convexity</t>
  </si>
  <si>
    <t>80050E</t>
  </si>
  <si>
    <t>Dansac NovaLife2 Convex GX+Wafer</t>
  </si>
  <si>
    <t>80061R</t>
  </si>
  <si>
    <t>Hollister New Image CeraPlus Convex Barrier</t>
  </si>
  <si>
    <t>80068D</t>
  </si>
  <si>
    <t>Hollister New Image Convex Skin Barrier with Tape</t>
  </si>
  <si>
    <t>80078P</t>
  </si>
  <si>
    <t>80042R</t>
  </si>
  <si>
    <t>80082W</t>
  </si>
  <si>
    <t>80083X</t>
  </si>
  <si>
    <t>Dansac Nova 2 Fold Up</t>
  </si>
  <si>
    <t>80081T</t>
  </si>
  <si>
    <t>80084Y</t>
  </si>
  <si>
    <t>80080R</t>
  </si>
  <si>
    <t>03641P</t>
  </si>
  <si>
    <t>Coloplast Conseal</t>
  </si>
  <si>
    <t>09845E</t>
  </si>
  <si>
    <t>AMSL Medicina Ace Stopper</t>
  </si>
  <si>
    <t>03809L</t>
  </si>
  <si>
    <t>Coloplast Alterna Irrigation Set</t>
  </si>
  <si>
    <t>03824G</t>
  </si>
  <si>
    <t>Coloplast Alterna Sleeve</t>
  </si>
  <si>
    <t>03825H</t>
  </si>
  <si>
    <t>Coloplast Alterna Pressure Plate</t>
  </si>
  <si>
    <t>03895B</t>
  </si>
  <si>
    <t>Coloplast Adhesive Sleeve</t>
  </si>
  <si>
    <t>03911W</t>
  </si>
  <si>
    <t>Coloplast Colotip</t>
  </si>
  <si>
    <t>03912X</t>
  </si>
  <si>
    <t>Coloplast Alterna Irrigation</t>
  </si>
  <si>
    <t>03914B</t>
  </si>
  <si>
    <t>Dansac IrrigationCone</t>
  </si>
  <si>
    <t>03916D</t>
  </si>
  <si>
    <t>Dansac IrrigationSleeves</t>
  </si>
  <si>
    <t>03968W</t>
  </si>
  <si>
    <t>Dansac Complete Irrigation Set</t>
  </si>
  <si>
    <t>03973D</t>
  </si>
  <si>
    <t>Hollister Cone/Connector</t>
  </si>
  <si>
    <t>03974E</t>
  </si>
  <si>
    <t>Hollister Stoma Cone</t>
  </si>
  <si>
    <t>03975F</t>
  </si>
  <si>
    <t>Hollister Clear Sleeve</t>
  </si>
  <si>
    <t>03976G</t>
  </si>
  <si>
    <t>Hollister Hollister</t>
  </si>
  <si>
    <t>09804B</t>
  </si>
  <si>
    <t>Dansac WaterBag</t>
  </si>
  <si>
    <t>09817Q</t>
  </si>
  <si>
    <t>Dansac ConnectingTube</t>
  </si>
  <si>
    <t>09848H</t>
  </si>
  <si>
    <t>AMSL Medicina</t>
  </si>
  <si>
    <t>03671F</t>
  </si>
  <si>
    <t>Unomedical Nelaton</t>
  </si>
  <si>
    <t>09755K</t>
  </si>
  <si>
    <t>Hollister Apogee Intermittent</t>
  </si>
  <si>
    <t>09756L</t>
  </si>
  <si>
    <t>09822Y</t>
  </si>
  <si>
    <t>Wellspect HealthCare Ileostomy/Koch</t>
  </si>
  <si>
    <t>09867H</t>
  </si>
  <si>
    <t>Coloplast Self-cath</t>
  </si>
  <si>
    <t>09869K</t>
  </si>
  <si>
    <t>Coloplast Self-cath - Paediatric</t>
  </si>
  <si>
    <t>09870L</t>
  </si>
  <si>
    <t>Coloplast Self-cath - Female</t>
  </si>
  <si>
    <t>09962H</t>
  </si>
  <si>
    <t>Unomedical Tieman Tip</t>
  </si>
  <si>
    <t>03861F</t>
  </si>
  <si>
    <t>Denyer Birkbeck Day Pouch</t>
  </si>
  <si>
    <t>03862G</t>
  </si>
  <si>
    <t>03909R</t>
  </si>
  <si>
    <t>03958H</t>
  </si>
  <si>
    <t>Denyer Birkbeck Night Pouch</t>
  </si>
  <si>
    <t>03508P</t>
  </si>
  <si>
    <t>Coloplast Brava Protective Sheet</t>
  </si>
  <si>
    <t>03509Q</t>
  </si>
  <si>
    <t>Coloplast Protective Sheet Dispenser</t>
  </si>
  <si>
    <t>03530T</t>
  </si>
  <si>
    <t>Hollister Hollihesive</t>
  </si>
  <si>
    <t>03532X</t>
  </si>
  <si>
    <t>ConvaTec Skin Barrier</t>
  </si>
  <si>
    <t>03558G</t>
  </si>
  <si>
    <t>Hollister Flextend</t>
  </si>
  <si>
    <t>03580K</t>
  </si>
  <si>
    <t>03581L</t>
  </si>
  <si>
    <t>03897D</t>
  </si>
  <si>
    <t>Coloplast Brava Elastic Tape</t>
  </si>
  <si>
    <t>03944N</t>
  </si>
  <si>
    <t>03955E</t>
  </si>
  <si>
    <t>Omnigon Welland Hydroframe Mini</t>
  </si>
  <si>
    <t>03957G</t>
  </si>
  <si>
    <t>Ainscorp Salts Secuplast</t>
  </si>
  <si>
    <t>05691M</t>
  </si>
  <si>
    <t>Ainscorp Salts SecuPlast Hydro Aloe</t>
  </si>
  <si>
    <t>09853N</t>
  </si>
  <si>
    <t>Ainscorp Salts Secu Plast Hydro</t>
  </si>
  <si>
    <t>09966M</t>
  </si>
  <si>
    <t>Omnigon Welland Hydroframe</t>
  </si>
  <si>
    <t>80054J</t>
  </si>
  <si>
    <t>Amplify Health Trio Silex Silicone Flange Extenders</t>
  </si>
  <si>
    <t>80075L</t>
  </si>
  <si>
    <t>Omnigon Welland HydroFrame with Manuka Honey</t>
  </si>
  <si>
    <t>03792N</t>
  </si>
  <si>
    <t>ConvaTec Belt</t>
  </si>
  <si>
    <t>03816W</t>
  </si>
  <si>
    <t>Omnigon Bbraun Stomacare Belt</t>
  </si>
  <si>
    <t>03887N</t>
  </si>
  <si>
    <t>Hollister Adapt</t>
  </si>
  <si>
    <t>03890R</t>
  </si>
  <si>
    <t>Dansac Beige Ostomy Belt</t>
  </si>
  <si>
    <t>03898E</t>
  </si>
  <si>
    <t>Coloplast Brava Belt</t>
  </si>
  <si>
    <t>09760Q</t>
  </si>
  <si>
    <t>Ainscorp Salts Adjustable Ostomy Belt</t>
  </si>
  <si>
    <t>09834N</t>
  </si>
  <si>
    <t>Omnigon Flair Belt Pack</t>
  </si>
  <si>
    <t>09900C</t>
  </si>
  <si>
    <t>Omnigon Adjustable Belt</t>
  </si>
  <si>
    <t>03651E</t>
  </si>
  <si>
    <t>Hollister Clamps</t>
  </si>
  <si>
    <t>03760X</t>
  </si>
  <si>
    <t>ConvaTec Clips</t>
  </si>
  <si>
    <t>03810M</t>
  </si>
  <si>
    <t>Coloplast Alterna Slimline</t>
  </si>
  <si>
    <t>03859D</t>
  </si>
  <si>
    <t>Dansac Nova Drainable Clamp</t>
  </si>
  <si>
    <t>09915W</t>
  </si>
  <si>
    <t>03520G</t>
  </si>
  <si>
    <t>Coloplast Comfeel</t>
  </si>
  <si>
    <t>03522J</t>
  </si>
  <si>
    <t>ConvaTec ConvaCare</t>
  </si>
  <si>
    <t>03542K</t>
  </si>
  <si>
    <t>Smith &amp; Nephew Remove</t>
  </si>
  <si>
    <t>03554C</t>
  </si>
  <si>
    <t>Hollister Universal</t>
  </si>
  <si>
    <t>03555D</t>
  </si>
  <si>
    <t>Hollister Cleanser</t>
  </si>
  <si>
    <t>03568T</t>
  </si>
  <si>
    <t>Dansac Skin Lotion Wipes</t>
  </si>
  <si>
    <t>03716N</t>
  </si>
  <si>
    <t>Dansac Skin Lotion</t>
  </si>
  <si>
    <t>03767G</t>
  </si>
  <si>
    <t>Omnigon Welland Adhesive Remover Spray</t>
  </si>
  <si>
    <t>03775Q</t>
  </si>
  <si>
    <t>03786G</t>
  </si>
  <si>
    <t>Omnigon Eakin Release Wipes</t>
  </si>
  <si>
    <t>03902J</t>
  </si>
  <si>
    <t>Coloplast Brava No Sting Adhesive Remover Spray</t>
  </si>
  <si>
    <t>03903K</t>
  </si>
  <si>
    <t>Coloplast Brava No Sting Adhesive Remover Wipes</t>
  </si>
  <si>
    <t>09854P</t>
  </si>
  <si>
    <t>Ainscorp Salts Wipe Away</t>
  </si>
  <si>
    <t>09864E</t>
  </si>
  <si>
    <t>09882D</t>
  </si>
  <si>
    <t>Omnigon Welland</t>
  </si>
  <si>
    <t>09981H</t>
  </si>
  <si>
    <t>09983K</t>
  </si>
  <si>
    <t>Smith &amp; Nephew SECURA</t>
  </si>
  <si>
    <t>80005T</t>
  </si>
  <si>
    <t>ConvaTec Niltac</t>
  </si>
  <si>
    <t>80006W</t>
  </si>
  <si>
    <t>03669D</t>
  </si>
  <si>
    <t>03526N</t>
  </si>
  <si>
    <t>Smith &amp; Nephew Uni Derm</t>
  </si>
  <si>
    <t>03528Q</t>
  </si>
  <si>
    <t>03557F</t>
  </si>
  <si>
    <t>Hollister Skin Conditioning Cream</t>
  </si>
  <si>
    <t>03787H</t>
  </si>
  <si>
    <t>ConvaTec Orabase</t>
  </si>
  <si>
    <t>03829M</t>
  </si>
  <si>
    <t>Dansac Ostomy</t>
  </si>
  <si>
    <t>03979K</t>
  </si>
  <si>
    <t>Nice Pak Sudocrem</t>
  </si>
  <si>
    <t>09858W</t>
  </si>
  <si>
    <t>03M Cavilon Durable</t>
  </si>
  <si>
    <t>09907K</t>
  </si>
  <si>
    <t>Calmoseptine  Oint 20g</t>
  </si>
  <si>
    <t>09933T</t>
  </si>
  <si>
    <t>Calmoseptine  Oint 75g</t>
  </si>
  <si>
    <t>09934W</t>
  </si>
  <si>
    <t>Coloplast Conveen Critic</t>
  </si>
  <si>
    <t>03514Y</t>
  </si>
  <si>
    <t>Smith &amp; Nephew Banish</t>
  </si>
  <si>
    <t>03516C</t>
  </si>
  <si>
    <t>Wooltec Wooltec</t>
  </si>
  <si>
    <t>03517D</t>
  </si>
  <si>
    <t>Hos-Toma No Smell</t>
  </si>
  <si>
    <t>03518E</t>
  </si>
  <si>
    <t>Dansac Windless</t>
  </si>
  <si>
    <t>03798X</t>
  </si>
  <si>
    <t>Dansac Nodor"S"</t>
  </si>
  <si>
    <t>03811N</t>
  </si>
  <si>
    <t>Hos-Toma No-Gas</t>
  </si>
  <si>
    <t>03872T</t>
  </si>
  <si>
    <t>Hollister M9 Drop</t>
  </si>
  <si>
    <t>09823B</t>
  </si>
  <si>
    <t>Hos-Toma Lube</t>
  </si>
  <si>
    <t>09855Q</t>
  </si>
  <si>
    <t>Ainscorp Salts No-Roma</t>
  </si>
  <si>
    <t>09954X</t>
  </si>
  <si>
    <t>09988Q</t>
  </si>
  <si>
    <t>80016J</t>
  </si>
  <si>
    <t>Coloplast Brava</t>
  </si>
  <si>
    <t>80029C</t>
  </si>
  <si>
    <t>03858C</t>
  </si>
  <si>
    <t>Omnigon Stoma Support Belt</t>
  </si>
  <si>
    <t>03982N</t>
  </si>
  <si>
    <t>Statina Healthcare</t>
  </si>
  <si>
    <t>03983P</t>
  </si>
  <si>
    <t>09752G</t>
  </si>
  <si>
    <t>Omnigon Support Briefs for Her</t>
  </si>
  <si>
    <t>09753H</t>
  </si>
  <si>
    <t>Omnigon Kool-Knit</t>
  </si>
  <si>
    <t>09785B</t>
  </si>
  <si>
    <t>Omnigon Mens Support Boxers</t>
  </si>
  <si>
    <t>09794L</t>
  </si>
  <si>
    <t>Omnigon Diamond Plus</t>
  </si>
  <si>
    <t>09795M</t>
  </si>
  <si>
    <t>09796N</t>
  </si>
  <si>
    <t>09835P</t>
  </si>
  <si>
    <t>Omnigon Support Pants for Him</t>
  </si>
  <si>
    <t>09856R</t>
  </si>
  <si>
    <t>Ainscorp Salts Simplicity</t>
  </si>
  <si>
    <t>09883E</t>
  </si>
  <si>
    <t>Omnigon Total Control</t>
  </si>
  <si>
    <t>09958D</t>
  </si>
  <si>
    <t>Statina Healthcare Corsinel</t>
  </si>
  <si>
    <t>09980G</t>
  </si>
  <si>
    <t>Sutherland Medical Abdominal Binder</t>
  </si>
  <si>
    <t>03652F</t>
  </si>
  <si>
    <t>Unomedical Night Drainage Bag</t>
  </si>
  <si>
    <t>03653G</t>
  </si>
  <si>
    <t>03674J</t>
  </si>
  <si>
    <t>Coloplast S3 Extended Term</t>
  </si>
  <si>
    <t>03800B</t>
  </si>
  <si>
    <t>Unomedical A4 Drainage Bag</t>
  </si>
  <si>
    <t>03863H</t>
  </si>
  <si>
    <t>Coloplast Simpla S4</t>
  </si>
  <si>
    <t>03888P</t>
  </si>
  <si>
    <t>Hollister T-Tap Night Drainage Collector</t>
  </si>
  <si>
    <t>03951Y</t>
  </si>
  <si>
    <t>Omnigon Bbraun Urimed Bag 2L</t>
  </si>
  <si>
    <t>09761R</t>
  </si>
  <si>
    <t>Ainscorp Salts Night Drainage Bag</t>
  </si>
  <si>
    <t>09878X</t>
  </si>
  <si>
    <t>Hollister Night Drainage Collector</t>
  </si>
  <si>
    <t>03503J</t>
  </si>
  <si>
    <t>ConvaTec Paste</t>
  </si>
  <si>
    <t>03511T</t>
  </si>
  <si>
    <t>ConvaTec Powder</t>
  </si>
  <si>
    <t>03534B</t>
  </si>
  <si>
    <t>Coloplast Paste Tube</t>
  </si>
  <si>
    <t>03535C</t>
  </si>
  <si>
    <t>Hollister Karaya Paste</t>
  </si>
  <si>
    <t>03552Y</t>
  </si>
  <si>
    <t>Dansac Soft Paste</t>
  </si>
  <si>
    <t>03556E</t>
  </si>
  <si>
    <t>Hollister Premium Powder</t>
  </si>
  <si>
    <t>03571Y</t>
  </si>
  <si>
    <t>Coloplast Brava Strip Paste</t>
  </si>
  <si>
    <t>03959J</t>
  </si>
  <si>
    <t>Ainscorp Salts SecuPaste</t>
  </si>
  <si>
    <t>03978J</t>
  </si>
  <si>
    <t>04000M</t>
  </si>
  <si>
    <t>Omnigon Eakin</t>
  </si>
  <si>
    <t>09762T</t>
  </si>
  <si>
    <t>Ainscorp Salts Stoma Paste</t>
  </si>
  <si>
    <t>09906J</t>
  </si>
  <si>
    <t>Hollister Adapt Paste</t>
  </si>
  <si>
    <t>80028B</t>
  </si>
  <si>
    <t>03502H</t>
  </si>
  <si>
    <t>03504K</t>
  </si>
  <si>
    <t>Smith &amp; Nephew Skin Prep Aerosol</t>
  </si>
  <si>
    <t>03506M</t>
  </si>
  <si>
    <t>Smith &amp; Nephew Skin Prep</t>
  </si>
  <si>
    <t>03544M</t>
  </si>
  <si>
    <t>03M No Sting</t>
  </si>
  <si>
    <t>03553B</t>
  </si>
  <si>
    <t>Hollister Skin Gel</t>
  </si>
  <si>
    <t>03908Q</t>
  </si>
  <si>
    <t>Coloplast Brava No Sting Skin Barrier Wipes</t>
  </si>
  <si>
    <t>03925N</t>
  </si>
  <si>
    <t>Coloplast Brava No Sting Skin Barrier Spray</t>
  </si>
  <si>
    <t>09775L</t>
  </si>
  <si>
    <t>03M Cavilon</t>
  </si>
  <si>
    <t>09798Q</t>
  </si>
  <si>
    <t>Smith &amp; Nephew SECURA No-Sting Barrier Film</t>
  </si>
  <si>
    <t>09799R</t>
  </si>
  <si>
    <t>Smith &amp; Nephew No-Sting Skin Prep Spray</t>
  </si>
  <si>
    <t>09859X</t>
  </si>
  <si>
    <t>Ainscorp Salts Peri-Prep Sensitive</t>
  </si>
  <si>
    <t>09970R</t>
  </si>
  <si>
    <t>Omnigon WBF Barrier Film</t>
  </si>
  <si>
    <t>80007X</t>
  </si>
  <si>
    <t>ConvaTec Silesse</t>
  </si>
  <si>
    <t>80009B</t>
  </si>
  <si>
    <t>80023R</t>
  </si>
  <si>
    <t>80031E</t>
  </si>
  <si>
    <t>ConvaTec Silesse Barrier Spray - 28ml</t>
  </si>
  <si>
    <t>80089F</t>
  </si>
  <si>
    <t>Omnigon Eakin Protect Wipes</t>
  </si>
  <si>
    <t>03539G</t>
  </si>
  <si>
    <t>Dansac GX-TRA</t>
  </si>
  <si>
    <t>03567R</t>
  </si>
  <si>
    <t>03672G</t>
  </si>
  <si>
    <t>Omnigon Cohesive Seal</t>
  </si>
  <si>
    <t>03673H</t>
  </si>
  <si>
    <t>03879E</t>
  </si>
  <si>
    <t>03882H</t>
  </si>
  <si>
    <t>Hollister Oval Convex Barrier Rings</t>
  </si>
  <si>
    <t>03905M</t>
  </si>
  <si>
    <t>Coloplast Brava Mouldable Ring</t>
  </si>
  <si>
    <t>03989Y</t>
  </si>
  <si>
    <t>09763W</t>
  </si>
  <si>
    <t>09764X</t>
  </si>
  <si>
    <t>09765Y</t>
  </si>
  <si>
    <t>09782W</t>
  </si>
  <si>
    <t>Ainscorp Salts Dermacol</t>
  </si>
  <si>
    <t>09846F</t>
  </si>
  <si>
    <t>AMSL Medicina Ace</t>
  </si>
  <si>
    <t>09904G</t>
  </si>
  <si>
    <t>09905H</t>
  </si>
  <si>
    <t>09975B</t>
  </si>
  <si>
    <t>Omnigon Cohesive Slims</t>
  </si>
  <si>
    <t>09979F</t>
  </si>
  <si>
    <t>80008Y</t>
  </si>
  <si>
    <t>ConvaTec Stomahesive</t>
  </si>
  <si>
    <t>80020N</t>
  </si>
  <si>
    <t>Omnigon Cohesive</t>
  </si>
  <si>
    <t>80053H</t>
  </si>
  <si>
    <t>Amplify Health Trio Silvex Silicone Seal</t>
  </si>
  <si>
    <t>80060Q</t>
  </si>
  <si>
    <t>Hollister Adapt Slim Barrier Rings</t>
  </si>
  <si>
    <t>80074K</t>
  </si>
  <si>
    <t>Omnigon Welland Hyperseal Washer</t>
  </si>
  <si>
    <t>80090G</t>
  </si>
  <si>
    <t>Omnigon Welland Hyperseal Washer with Manuka Honey</t>
  </si>
  <si>
    <t>80096N</t>
  </si>
  <si>
    <t>03570X</t>
  </si>
  <si>
    <t>Coloplast Filtrodor</t>
  </si>
  <si>
    <t>03670E</t>
  </si>
  <si>
    <t>Coloplast Cathstrap</t>
  </si>
  <si>
    <t>03927Q</t>
  </si>
  <si>
    <t>Ebos Group Vernagel</t>
  </si>
  <si>
    <t>09754J</t>
  </si>
  <si>
    <t>Omnigon Eakin Perform</t>
  </si>
  <si>
    <t>09880B</t>
  </si>
  <si>
    <t>Hollister Silicone Adhesive Spray</t>
  </si>
  <si>
    <t>03614F</t>
  </si>
  <si>
    <t>03660P</t>
  </si>
  <si>
    <t>ConvaTec Active Life Little Ones</t>
  </si>
  <si>
    <t>03667B</t>
  </si>
  <si>
    <t>03893X</t>
  </si>
  <si>
    <t>Hollister Moderma Flex Paediatric</t>
  </si>
  <si>
    <t>03960K</t>
  </si>
  <si>
    <t>03980L</t>
  </si>
  <si>
    <t>03981M</t>
  </si>
  <si>
    <t>09776M</t>
  </si>
  <si>
    <t>09792J</t>
  </si>
  <si>
    <t>Omnigon Pelican Neonatal</t>
  </si>
  <si>
    <t>09793K</t>
  </si>
  <si>
    <t>Omnigon Pelican Paediatric</t>
  </si>
  <si>
    <t>09836Q</t>
  </si>
  <si>
    <t>Hollister Pouchkins</t>
  </si>
  <si>
    <t>09837R</t>
  </si>
  <si>
    <t>09892P</t>
  </si>
  <si>
    <t>09916X</t>
  </si>
  <si>
    <t>03550W</t>
  </si>
  <si>
    <t>03734M</t>
  </si>
  <si>
    <t>Coloplast High Output Magnum Bag</t>
  </si>
  <si>
    <t>03899F</t>
  </si>
  <si>
    <t>05700B</t>
  </si>
  <si>
    <t>Coloplast High Output and Fistula Collection Bag</t>
  </si>
  <si>
    <t>09828G</t>
  </si>
  <si>
    <t>09838T</t>
  </si>
  <si>
    <t>09839W</t>
  </si>
  <si>
    <t>09840X</t>
  </si>
  <si>
    <t>09841Y</t>
  </si>
  <si>
    <t>09842B</t>
  </si>
  <si>
    <t>09843C</t>
  </si>
  <si>
    <t>09844D</t>
  </si>
  <si>
    <t>09881C</t>
  </si>
  <si>
    <t>09967N</t>
  </si>
  <si>
    <t>09973X</t>
  </si>
  <si>
    <t>09977D</t>
  </si>
  <si>
    <t>09978E</t>
  </si>
  <si>
    <t>80002P</t>
  </si>
  <si>
    <t>80013F</t>
  </si>
  <si>
    <t>Coloplast SenSura Mio</t>
  </si>
  <si>
    <t>80024T</t>
  </si>
  <si>
    <t>ConvaTec Natura+ Urostomy Pouch</t>
  </si>
  <si>
    <t>80051F</t>
  </si>
  <si>
    <t>Dansac EasiSpray Adhesive Remover</t>
  </si>
  <si>
    <t>80059P</t>
  </si>
  <si>
    <t>Hollister Adapt Medical Adhesive Remover Spray</t>
  </si>
  <si>
    <t>80071G</t>
  </si>
  <si>
    <t>Omnigon Eakin Release Spray</t>
  </si>
  <si>
    <t>80056L</t>
  </si>
  <si>
    <t>Amplify Health Trio Silken Silicone Stoma Gel</t>
  </si>
  <si>
    <t>80030D</t>
  </si>
  <si>
    <t>Omnigon Eakin Wound Pouch</t>
  </si>
  <si>
    <t>80032F</t>
  </si>
  <si>
    <t>Ainscorp Salts Confidence Wound and Fistula Pouch</t>
  </si>
  <si>
    <t>80033G</t>
  </si>
  <si>
    <t>05697W</t>
  </si>
  <si>
    <t>80001N</t>
  </si>
  <si>
    <t>Group 1 - One-Piece Closed (continued)</t>
  </si>
  <si>
    <t>Group 3 - One-Piece Urostomy (continued)</t>
  </si>
  <si>
    <t>Group 2 - One-Piece Drainable (continued)</t>
  </si>
  <si>
    <t>Group 4 - Two-Piece Baseplate (continued)</t>
  </si>
  <si>
    <t>Group 5 - Two-Piece Closed (continued)</t>
  </si>
  <si>
    <t>Group 6 - Two-Piece Drainable (continued)</t>
  </si>
  <si>
    <t>Group 8 - Alternative Systems (continued)</t>
  </si>
  <si>
    <t>Group 9 - Accessories (continued)</t>
  </si>
  <si>
    <t xml:space="preserve"> </t>
  </si>
  <si>
    <t>Denyer Brown Rubber</t>
  </si>
  <si>
    <t>Denyer White Rubber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</si>
</sst>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auto="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3743705557422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24994659260841701"/>
      </right>
      <top style="thin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3">
    <xf numFmtId="0" fontId="0" fillId="0" borderId="0" xfId="0"/>
    <xf numFmtId="164" fontId="0" fillId="0" borderId="0" xfId="0" applyNumberFormat="1"/>
    <xf numFmtId="0" fontId="16" fillId="33" borderId="22" xfId="0" applyFont="1" applyFill="1" applyBorder="1"/>
    <xf numFmtId="0" fontId="16" fillId="33" borderId="23" xfId="0" applyFont="1" applyFill="1" applyBorder="1" applyAlignment="1">
      <alignment horizontal="right"/>
    </xf>
    <xf numFmtId="0" fontId="16" fillId="33" borderId="24" xfId="0" applyFont="1" applyFill="1" applyBorder="1" applyAlignment="1">
      <alignment horizontal="right"/>
    </xf>
    <xf numFmtId="164" fontId="16" fillId="33" borderId="24" xfId="0" applyNumberFormat="1" applyFont="1" applyFill="1" applyBorder="1" applyAlignment="1">
      <alignment horizontal="right"/>
    </xf>
    <xf numFmtId="0" fontId="16" fillId="33" borderId="10" xfId="0" applyFont="1" applyFill="1" applyBorder="1" applyAlignment="1">
      <alignment horizontal="right"/>
    </xf>
    <xf numFmtId="3" fontId="16" fillId="33" borderId="11" xfId="0" applyNumberFormat="1" applyFont="1" applyFill="1" applyBorder="1" applyAlignment="1">
      <alignment horizontal="right"/>
    </xf>
    <xf numFmtId="164" fontId="16" fillId="33" borderId="12" xfId="0" applyNumberFormat="1" applyFont="1" applyFill="1" applyBorder="1" applyAlignment="1">
      <alignment horizontal="right"/>
    </xf>
    <xf numFmtId="0" fontId="16" fillId="33" borderId="16" xfId="0" applyFont="1" applyFill="1" applyBorder="1" applyAlignment="1">
      <alignment horizontal="right"/>
    </xf>
    <xf numFmtId="164" fontId="16" fillId="33" borderId="18" xfId="0" applyNumberFormat="1" applyFont="1" applyFill="1" applyBorder="1"/>
    <xf numFmtId="0" fontId="16" fillId="33" borderId="13" xfId="0" applyFont="1" applyFill="1" applyBorder="1" applyAlignment="1">
      <alignment horizontal="right"/>
    </xf>
    <xf numFmtId="164" fontId="16" fillId="33" borderId="15" xfId="0" applyNumberFormat="1" applyFont="1" applyFill="1" applyBorder="1"/>
    <xf numFmtId="0" fontId="0" fillId="33" borderId="14" xfId="0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3" fontId="0" fillId="0" borderId="0" xfId="0" applyNumberFormat="1"/>
    <xf numFmtId="0" fontId="16" fillId="33" borderId="28" xfId="0" applyFont="1" applyFill="1" applyBorder="1"/>
    <xf numFmtId="3" fontId="16" fillId="33" borderId="28" xfId="0" applyNumberFormat="1" applyFont="1" applyFill="1" applyBorder="1" applyAlignment="1">
      <alignment horizontal="right"/>
    </xf>
    <xf numFmtId="164" fontId="16" fillId="33" borderId="28" xfId="0" applyNumberFormat="1" applyFont="1" applyFill="1" applyBorder="1" applyAlignment="1">
      <alignment horizontal="right"/>
    </xf>
    <xf numFmtId="3" fontId="16" fillId="33" borderId="28" xfId="0" applyNumberFormat="1" applyFont="1" applyFill="1" applyBorder="1"/>
    <xf numFmtId="164" fontId="16" fillId="33" borderId="28" xfId="0" applyNumberFormat="1" applyFont="1" applyFill="1" applyBorder="1"/>
    <xf numFmtId="0" fontId="16" fillId="33" borderId="28" xfId="0" applyFont="1" applyFill="1" applyBorder="1" applyAlignment="1">
      <alignment horizontal="left"/>
    </xf>
    <xf numFmtId="0" fontId="16" fillId="34" borderId="29" xfId="0" applyFont="1" applyFill="1" applyBorder="1"/>
    <xf numFmtId="0" fontId="16" fillId="34" borderId="30" xfId="0" applyFont="1" applyFill="1" applyBorder="1"/>
    <xf numFmtId="3" fontId="16" fillId="34" borderId="30" xfId="0" applyNumberFormat="1" applyFont="1" applyFill="1" applyBorder="1"/>
    <xf numFmtId="164" fontId="16" fillId="34" borderId="31" xfId="0" applyNumberFormat="1" applyFont="1" applyFill="1" applyBorder="1"/>
    <xf numFmtId="0" fontId="0" fillId="0" borderId="29" xfId="0" applyBorder="1" applyAlignment="1">
      <alignment horizontal="left" indent="2"/>
    </xf>
    <xf numFmtId="0" fontId="0" fillId="0" borderId="30" xfId="0" applyBorder="1"/>
    <xf numFmtId="3" fontId="0" fillId="0" borderId="30" xfId="0" applyNumberFormat="1" applyBorder="1"/>
    <xf numFmtId="0" fontId="0" fillId="0" borderId="32" xfId="0" applyBorder="1" applyAlignment="1">
      <alignment horizontal="left" indent="2"/>
    </xf>
    <xf numFmtId="3" fontId="0" fillId="0" borderId="33" xfId="0" applyNumberFormat="1" applyBorder="1"/>
    <xf numFmtId="0" fontId="16" fillId="34" borderId="34" xfId="0" applyFont="1" applyFill="1" applyBorder="1"/>
    <xf numFmtId="0" fontId="16" fillId="34" borderId="35" xfId="0" applyFont="1" applyFill="1" applyBorder="1"/>
    <xf numFmtId="3" fontId="16" fillId="34" borderId="35" xfId="0" applyNumberFormat="1" applyFont="1" applyFill="1" applyBorder="1"/>
    <xf numFmtId="164" fontId="16" fillId="34" borderId="36" xfId="0" applyNumberFormat="1" applyFont="1" applyFill="1" applyBorder="1"/>
    <xf numFmtId="0" fontId="19" fillId="0" borderId="33" xfId="0" applyFont="1" applyBorder="1" applyAlignment="1">
      <alignment horizontal="center"/>
    </xf>
    <xf numFmtId="0" fontId="0" fillId="0" borderId="34" xfId="0" applyBorder="1" applyAlignment="1">
      <alignment horizontal="left" indent="2"/>
    </xf>
    <xf numFmtId="0" fontId="0" fillId="0" borderId="35" xfId="0" applyBorder="1"/>
    <xf numFmtId="3" fontId="0" fillId="0" borderId="35" xfId="0" applyNumberFormat="1" applyBorder="1"/>
    <xf numFmtId="0" fontId="16" fillId="34" borderId="29" xfId="0" applyFont="1" applyFill="1" applyBorder="1" applyAlignment="1">
      <alignment horizontal="left"/>
    </xf>
    <xf numFmtId="0" fontId="0" fillId="34" borderId="30" xfId="0" applyFill="1" applyBorder="1"/>
    <xf numFmtId="0" fontId="16" fillId="34" borderId="34" xfId="0" applyFont="1" applyFill="1" applyBorder="1" applyAlignment="1">
      <alignment horizontal="left"/>
    </xf>
    <xf numFmtId="0" fontId="0" fillId="34" borderId="35" xfId="0" applyFill="1" applyBorder="1"/>
    <xf numFmtId="0" fontId="18" fillId="34" borderId="29" xfId="0" applyFont="1" applyFill="1" applyBorder="1" applyAlignment="1">
      <alignment horizontal="left"/>
    </xf>
    <xf numFmtId="0" fontId="0" fillId="0" borderId="29" xfId="0" applyFont="1" applyFill="1" applyBorder="1" applyAlignment="1">
      <alignment horizontal="left" indent="2"/>
    </xf>
    <xf numFmtId="3" fontId="14" fillId="0" borderId="33" xfId="0" applyNumberFormat="1" applyFont="1" applyBorder="1"/>
    <xf numFmtId="0" fontId="14" fillId="0" borderId="32" xfId="0" applyFont="1" applyBorder="1"/>
    <xf numFmtId="0" fontId="0" fillId="34" borderId="35" xfId="0" applyFont="1" applyFill="1" applyBorder="1"/>
    <xf numFmtId="0" fontId="0" fillId="0" borderId="29" xfId="0" applyFont="1" applyBorder="1" applyAlignment="1">
      <alignment horizontal="left" indent="2"/>
    </xf>
    <xf numFmtId="0" fontId="0" fillId="0" borderId="30" xfId="0" applyFont="1" applyBorder="1"/>
    <xf numFmtId="3" fontId="0" fillId="0" borderId="30" xfId="0" applyNumberFormat="1" applyFont="1" applyBorder="1"/>
    <xf numFmtId="164" fontId="0" fillId="0" borderId="31" xfId="0" applyNumberFormat="1" applyFont="1" applyBorder="1"/>
    <xf numFmtId="0" fontId="0" fillId="34" borderId="30" xfId="0" applyFont="1" applyFill="1" applyBorder="1"/>
    <xf numFmtId="0" fontId="0" fillId="0" borderId="32" xfId="0" applyFont="1" applyBorder="1" applyAlignment="1">
      <alignment horizontal="left" indent="2"/>
    </xf>
    <xf numFmtId="3" fontId="0" fillId="0" borderId="33" xfId="0" applyNumberFormat="1" applyFont="1" applyBorder="1"/>
    <xf numFmtId="0" fontId="0" fillId="0" borderId="34" xfId="0" applyFont="1" applyBorder="1" applyAlignment="1">
      <alignment horizontal="left" indent="2"/>
    </xf>
    <xf numFmtId="0" fontId="0" fillId="0" borderId="35" xfId="0" applyFont="1" applyBorder="1"/>
    <xf numFmtId="3" fontId="0" fillId="0" borderId="35" xfId="0" applyNumberFormat="1" applyFont="1" applyBorder="1"/>
    <xf numFmtId="0" fontId="0" fillId="35" borderId="19" xfId="0" applyFont="1" applyFill="1" applyBorder="1"/>
    <xf numFmtId="3" fontId="0" fillId="35" borderId="20" xfId="0" applyNumberFormat="1" applyFont="1" applyFill="1" applyBorder="1"/>
    <xf numFmtId="164" fontId="0" fillId="35" borderId="21" xfId="0" applyNumberFormat="1" applyFont="1" applyFill="1" applyBorder="1"/>
    <xf numFmtId="0" fontId="0" fillId="35" borderId="13" xfId="0" applyFont="1" applyFill="1" applyBorder="1"/>
    <xf numFmtId="0" fontId="0" fillId="35" borderId="16" xfId="0" applyFont="1" applyFill="1" applyBorder="1"/>
    <xf numFmtId="0" fontId="0" fillId="33" borderId="37" xfId="0" applyFont="1" applyFill="1" applyBorder="1"/>
    <xf numFmtId="3" fontId="0" fillId="33" borderId="38" xfId="0" applyNumberFormat="1" applyFont="1" applyFill="1" applyBorder="1" applyAlignment="1">
      <alignment horizontal="left" indent="1"/>
    </xf>
    <xf numFmtId="164" fontId="0" fillId="33" borderId="39" xfId="0" applyNumberFormat="1" applyFont="1" applyFill="1" applyBorder="1" applyAlignment="1">
      <alignment horizontal="left" indent="1"/>
    </xf>
    <xf numFmtId="3" fontId="0" fillId="33" borderId="38" xfId="0" applyNumberFormat="1" applyFont="1" applyFill="1" applyBorder="1" applyAlignment="1">
      <alignment horizontal="center"/>
    </xf>
    <xf numFmtId="164" fontId="0" fillId="33" borderId="39" xfId="0" applyNumberFormat="1" applyFont="1" applyFill="1" applyBorder="1" applyAlignment="1">
      <alignment horizontal="center"/>
    </xf>
    <xf numFmtId="3" fontId="0" fillId="33" borderId="38" xfId="0" applyNumberFormat="1" applyFont="1" applyFill="1" applyBorder="1"/>
    <xf numFmtId="164" fontId="0" fillId="33" borderId="39" xfId="0" applyNumberFormat="1" applyFont="1" applyFill="1" applyBorder="1"/>
    <xf numFmtId="0" fontId="0" fillId="35" borderId="19" xfId="0" applyFont="1" applyFill="1" applyBorder="1" applyAlignment="1">
      <alignment horizontal="left" indent="2"/>
    </xf>
    <xf numFmtId="0" fontId="0" fillId="35" borderId="25" xfId="0" applyFont="1" applyFill="1" applyBorder="1" applyAlignment="1">
      <alignment horizontal="left" indent="2"/>
    </xf>
    <xf numFmtId="3" fontId="0" fillId="35" borderId="26" xfId="0" applyNumberFormat="1" applyFont="1" applyFill="1" applyBorder="1"/>
    <xf numFmtId="164" fontId="0" fillId="35" borderId="27" xfId="0" applyNumberFormat="1" applyFont="1" applyFill="1" applyBorder="1"/>
    <xf numFmtId="0" fontId="16" fillId="33" borderId="41" xfId="0" applyFont="1" applyFill="1" applyBorder="1"/>
    <xf numFmtId="3" fontId="16" fillId="33" borderId="42" xfId="0" applyNumberFormat="1" applyFont="1" applyFill="1" applyBorder="1" applyAlignment="1">
      <alignment horizontal="right"/>
    </xf>
    <xf numFmtId="164" fontId="16" fillId="33" borderId="42" xfId="0" applyNumberFormat="1" applyFont="1" applyFill="1" applyBorder="1" applyAlignment="1">
      <alignment horizontal="right"/>
    </xf>
    <xf numFmtId="164" fontId="20" fillId="33" borderId="40" xfId="0" applyNumberFormat="1" applyFont="1" applyFill="1" applyBorder="1"/>
    <xf numFmtId="0" fontId="0" fillId="0" borderId="43" xfId="0" applyFont="1" applyBorder="1" applyAlignment="1">
      <alignment horizontal="left" indent="2"/>
    </xf>
    <xf numFmtId="0" fontId="0" fillId="0" borderId="44" xfId="0" applyFont="1" applyBorder="1"/>
    <xf numFmtId="3" fontId="0" fillId="0" borderId="44" xfId="0" applyNumberFormat="1" applyFont="1" applyBorder="1"/>
    <xf numFmtId="0" fontId="0" fillId="36" borderId="0" xfId="0" applyFill="1"/>
    <xf numFmtId="3" fontId="20" fillId="33" borderId="40" xfId="0" applyNumberFormat="1" applyFont="1" applyFill="1" applyBorder="1"/>
    <xf numFmtId="0" fontId="0" fillId="36" borderId="29" xfId="0" applyFont="1" applyFill="1" applyBorder="1" applyAlignment="1">
      <alignment horizontal="left" indent="2"/>
    </xf>
    <xf numFmtId="0" fontId="0" fillId="36" borderId="30" xfId="0" applyFont="1" applyFill="1" applyBorder="1"/>
    <xf numFmtId="3" fontId="0" fillId="36" borderId="30" xfId="0" applyNumberFormat="1" applyFont="1" applyFill="1" applyBorder="1"/>
    <xf numFmtId="0" fontId="21" fillId="35" borderId="19" xfId="0" applyFont="1" applyFill="1" applyBorder="1" applyAlignment="1">
      <alignment horizontal="left" indent="2"/>
    </xf>
    <xf numFmtId="0" fontId="0" fillId="0" borderId="45" xfId="0" applyBorder="1" applyAlignment="1">
      <alignment horizontal="left" indent="2"/>
    </xf>
    <xf numFmtId="3" fontId="0" fillId="0" borderId="47" xfId="0" applyNumberFormat="1" applyBorder="1"/>
    <xf numFmtId="3" fontId="16" fillId="33" borderId="48" xfId="0" applyNumberFormat="1" applyFont="1" applyFill="1" applyBorder="1" applyAlignment="1">
      <alignment horizontal="right"/>
    </xf>
    <xf numFmtId="164" fontId="16" fillId="33" borderId="48" xfId="0" applyNumberFormat="1" applyFont="1" applyFill="1" applyBorder="1" applyAlignment="1">
      <alignment horizontal="right"/>
    </xf>
    <xf numFmtId="0" fontId="16" fillId="33" borderId="48" xfId="0" applyFont="1" applyFill="1" applyBorder="1"/>
    <xf numFmtId="0" fontId="0" fillId="0" borderId="45" xfId="0" applyFont="1" applyBorder="1" applyAlignment="1">
      <alignment horizontal="left" indent="2"/>
    </xf>
    <xf numFmtId="3" fontId="0" fillId="0" borderId="47" xfId="0" applyNumberFormat="1" applyFont="1" applyBorder="1"/>
    <xf numFmtId="0" fontId="16" fillId="33" borderId="49" xfId="0" applyFont="1" applyFill="1" applyBorder="1"/>
    <xf numFmtId="3" fontId="20" fillId="33" borderId="50" xfId="0" applyNumberFormat="1" applyFont="1" applyFill="1" applyBorder="1"/>
    <xf numFmtId="164" fontId="20" fillId="33" borderId="51" xfId="0" applyNumberFormat="1" applyFont="1" applyFill="1" applyBorder="1"/>
    <xf numFmtId="3" fontId="16" fillId="33" borderId="49" xfId="0" applyNumberFormat="1" applyFont="1" applyFill="1" applyBorder="1"/>
    <xf numFmtId="164" fontId="16" fillId="33" borderId="52" xfId="0" applyNumberFormat="1" applyFont="1" applyFill="1" applyBorder="1"/>
    <xf numFmtId="0" fontId="16" fillId="33" borderId="41" xfId="0" applyFont="1" applyFill="1" applyBorder="1" applyAlignment="1">
      <alignment horizontal="left"/>
    </xf>
    <xf numFmtId="0" fontId="19" fillId="0" borderId="47" xfId="0" applyFont="1" applyBorder="1" applyAlignment="1">
      <alignment horizontal="center"/>
    </xf>
    <xf numFmtId="164" fontId="16" fillId="34" borderId="54" xfId="0" applyNumberFormat="1" applyFont="1" applyFill="1" applyBorder="1"/>
    <xf numFmtId="164" fontId="0" fillId="0" borderId="55" xfId="0" applyNumberFormat="1" applyBorder="1"/>
    <xf numFmtId="164" fontId="16" fillId="33" borderId="56" xfId="0" applyNumberFormat="1" applyFont="1" applyFill="1" applyBorder="1" applyAlignment="1">
      <alignment horizontal="right"/>
    </xf>
    <xf numFmtId="164" fontId="16" fillId="33" borderId="57" xfId="0" applyNumberFormat="1" applyFont="1" applyFill="1" applyBorder="1"/>
    <xf numFmtId="164" fontId="0" fillId="0" borderId="59" xfId="0" applyNumberFormat="1" applyBorder="1"/>
    <xf numFmtId="164" fontId="16" fillId="33" borderId="60" xfId="0" applyNumberFormat="1" applyFont="1" applyFill="1" applyBorder="1" applyAlignment="1">
      <alignment horizontal="right"/>
    </xf>
    <xf numFmtId="164" fontId="0" fillId="0" borderId="53" xfId="0" applyNumberFormat="1" applyBorder="1"/>
    <xf numFmtId="164" fontId="16" fillId="33" borderId="56" xfId="0" applyNumberFormat="1" applyFont="1" applyFill="1" applyBorder="1"/>
    <xf numFmtId="164" fontId="0" fillId="0" borderId="53" xfId="0" applyNumberFormat="1" applyFont="1" applyBorder="1"/>
    <xf numFmtId="164" fontId="0" fillId="0" borderId="55" xfId="0" applyNumberFormat="1" applyFont="1" applyBorder="1"/>
    <xf numFmtId="164" fontId="16" fillId="34" borderId="58" xfId="0" applyNumberFormat="1" applyFont="1" applyFill="1" applyBorder="1"/>
    <xf numFmtId="164" fontId="16" fillId="34" borderId="53" xfId="0" applyNumberFormat="1" applyFont="1" applyFill="1" applyBorder="1"/>
    <xf numFmtId="164" fontId="0" fillId="0" borderId="61" xfId="0" applyNumberFormat="1" applyFont="1" applyBorder="1"/>
    <xf numFmtId="164" fontId="14" fillId="0" borderId="55" xfId="0" applyNumberFormat="1" applyFont="1" applyBorder="1"/>
    <xf numFmtId="164" fontId="0" fillId="0" borderId="58" xfId="0" applyNumberFormat="1" applyFont="1" applyBorder="1"/>
    <xf numFmtId="164" fontId="0" fillId="36" borderId="53" xfId="0" applyNumberFormat="1" applyFont="1" applyFill="1" applyBorder="1"/>
    <xf numFmtId="164" fontId="0" fillId="0" borderId="0" xfId="0" applyNumberFormat="1" applyFont="1" applyBorder="1"/>
    <xf numFmtId="0" fontId="0" fillId="0" borderId="47" xfId="0" applyFont="1" applyBorder="1"/>
    <xf numFmtId="164" fontId="0" fillId="0" borderId="58" xfId="0" applyNumberFormat="1" applyBorder="1"/>
    <xf numFmtId="164" fontId="0" fillId="0" borderId="59" xfId="0" applyNumberFormat="1" applyFont="1" applyBorder="1"/>
    <xf numFmtId="164" fontId="0" fillId="0" borderId="46" xfId="0" applyNumberFormat="1" applyFont="1" applyBorder="1"/>
    <xf numFmtId="0" fontId="0" fillId="0" borderId="62" xfId="0" applyBorder="1"/>
    <xf numFmtId="3" fontId="0" fillId="0" borderId="63" xfId="0" applyNumberFormat="1" applyBorder="1"/>
    <xf numFmtId="164" fontId="0" fillId="0" borderId="64" xfId="0" applyNumberFormat="1" applyBorder="1"/>
    <xf numFmtId="3" fontId="0" fillId="0" borderId="66" xfId="0" applyNumberFormat="1" applyBorder="1"/>
    <xf numFmtId="164" fontId="0" fillId="0" borderId="67" xfId="0" applyNumberFormat="1" applyBorder="1"/>
    <xf numFmtId="0" fontId="0" fillId="0" borderId="68" xfId="0" applyBorder="1"/>
    <xf numFmtId="3" fontId="0" fillId="0" borderId="69" xfId="0" applyNumberFormat="1" applyBorder="1"/>
    <xf numFmtId="164" fontId="0" fillId="0" borderId="70" xfId="0" applyNumberFormat="1" applyBorder="1"/>
    <xf numFmtId="0" fontId="0" fillId="0" borderId="71" xfId="0" applyBorder="1"/>
    <xf numFmtId="3" fontId="0" fillId="0" borderId="72" xfId="0" applyNumberFormat="1" applyBorder="1"/>
    <xf numFmtId="164" fontId="0" fillId="0" borderId="73" xfId="0" applyNumberFormat="1" applyBorder="1"/>
    <xf numFmtId="0" fontId="0" fillId="0" borderId="80" xfId="0" applyBorder="1"/>
    <xf numFmtId="0" fontId="16" fillId="0" borderId="80" xfId="0" applyFont="1" applyBorder="1" applyAlignment="1">
      <alignment horizontal="center"/>
    </xf>
    <xf numFmtId="3" fontId="0" fillId="0" borderId="80" xfId="0" applyNumberFormat="1" applyBorder="1"/>
    <xf numFmtId="164" fontId="0" fillId="0" borderId="80" xfId="0" applyNumberFormat="1" applyBorder="1"/>
    <xf numFmtId="0" fontId="16" fillId="34" borderId="75" xfId="0" applyFont="1" applyFill="1" applyBorder="1" applyAlignment="1">
      <alignment horizontal="left" indent="1"/>
    </xf>
    <xf numFmtId="0" fontId="0" fillId="34" borderId="76" xfId="0" applyFont="1" applyFill="1" applyBorder="1"/>
    <xf numFmtId="3" fontId="16" fillId="34" borderId="76" xfId="0" applyNumberFormat="1" applyFont="1" applyFill="1" applyBorder="1"/>
    <xf numFmtId="164" fontId="16" fillId="34" borderId="74" xfId="0" applyNumberFormat="1" applyFont="1" applyFill="1" applyBorder="1"/>
    <xf numFmtId="0" fontId="16" fillId="34" borderId="29" xfId="0" applyFont="1" applyFill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0" xfId="0" applyFont="1" applyBorder="1"/>
    <xf numFmtId="3" fontId="0" fillId="0" borderId="0" xfId="0" applyNumberFormat="1" applyFont="1" applyBorder="1"/>
    <xf numFmtId="0" fontId="0" fillId="0" borderId="81" xfId="0" applyFont="1" applyBorder="1" applyAlignment="1">
      <alignment horizontal="left" indent="2"/>
    </xf>
    <xf numFmtId="0" fontId="0" fillId="0" borderId="69" xfId="0" applyFont="1" applyBorder="1"/>
    <xf numFmtId="3" fontId="0" fillId="0" borderId="69" xfId="0" applyNumberFormat="1" applyFont="1" applyBorder="1"/>
    <xf numFmtId="164" fontId="0" fillId="0" borderId="82" xfId="0" applyNumberFormat="1" applyFont="1" applyBorder="1"/>
    <xf numFmtId="0" fontId="0" fillId="0" borderId="83" xfId="0" applyBorder="1"/>
    <xf numFmtId="0" fontId="0" fillId="0" borderId="63" xfId="0" applyBorder="1"/>
    <xf numFmtId="0" fontId="16" fillId="0" borderId="77" xfId="0" applyFont="1" applyFill="1" applyBorder="1"/>
    <xf numFmtId="0" fontId="16" fillId="0" borderId="78" xfId="0" applyFont="1" applyFill="1" applyBorder="1" applyAlignment="1">
      <alignment horizontal="center"/>
    </xf>
    <xf numFmtId="3" fontId="16" fillId="0" borderId="78" xfId="0" applyNumberFormat="1" applyFont="1" applyFill="1" applyBorder="1"/>
    <xf numFmtId="164" fontId="16" fillId="0" borderId="79" xfId="0" applyNumberFormat="1" applyFont="1" applyFill="1" applyBorder="1"/>
    <xf numFmtId="0" fontId="19" fillId="0" borderId="87" xfId="0" applyFont="1" applyBorder="1" applyAlignment="1">
      <alignment horizontal="center"/>
    </xf>
    <xf numFmtId="3" fontId="0" fillId="0" borderId="87" xfId="0" applyNumberFormat="1" applyBorder="1"/>
    <xf numFmtId="164" fontId="0" fillId="0" borderId="86" xfId="0" applyNumberFormat="1" applyBorder="1"/>
    <xf numFmtId="0" fontId="0" fillId="0" borderId="43" xfId="0" applyBorder="1" applyAlignment="1">
      <alignment horizontal="left" indent="2"/>
    </xf>
    <xf numFmtId="0" fontId="19" fillId="0" borderId="65" xfId="0" applyFont="1" applyBorder="1" applyAlignment="1">
      <alignment horizontal="center"/>
    </xf>
    <xf numFmtId="0" fontId="0" fillId="0" borderId="89" xfId="0" applyBorder="1"/>
    <xf numFmtId="3" fontId="0" fillId="0" borderId="90" xfId="0" applyNumberFormat="1" applyBorder="1"/>
    <xf numFmtId="164" fontId="0" fillId="0" borderId="91" xfId="0" applyNumberFormat="1" applyBorder="1"/>
    <xf numFmtId="0" fontId="0" fillId="0" borderId="47" xfId="0" applyBorder="1"/>
    <xf numFmtId="0" fontId="0" fillId="0" borderId="92" xfId="0" applyBorder="1"/>
    <xf numFmtId="3" fontId="0" fillId="0" borderId="78" xfId="0" applyNumberFormat="1" applyBorder="1"/>
    <xf numFmtId="164" fontId="0" fillId="0" borderId="79" xfId="0" applyNumberFormat="1" applyBorder="1"/>
    <xf numFmtId="3" fontId="16" fillId="33" borderId="94" xfId="0" applyNumberFormat="1" applyFont="1" applyFill="1" applyBorder="1" applyAlignment="1">
      <alignment horizontal="right"/>
    </xf>
    <xf numFmtId="164" fontId="16" fillId="33" borderId="93" xfId="0" applyNumberFormat="1" applyFont="1" applyFill="1" applyBorder="1" applyAlignment="1">
      <alignment horizontal="right"/>
    </xf>
    <xf numFmtId="0" fontId="16" fillId="33" borderId="88" xfId="0" applyFont="1" applyFill="1" applyBorder="1" applyAlignment="1">
      <alignment horizontal="left"/>
    </xf>
    <xf numFmtId="0" fontId="16" fillId="33" borderId="84" xfId="0" applyFont="1" applyFill="1" applyBorder="1"/>
    <xf numFmtId="3" fontId="16" fillId="33" borderId="84" xfId="0" applyNumberFormat="1" applyFont="1" applyFill="1" applyBorder="1"/>
    <xf numFmtId="164" fontId="16" fillId="33" borderId="85" xfId="0" applyNumberFormat="1" applyFont="1" applyFill="1" applyBorder="1"/>
    <xf numFmtId="0" fontId="16" fillId="33" borderId="96" xfId="0" applyFont="1" applyFill="1" applyBorder="1"/>
    <xf numFmtId="3" fontId="16" fillId="33" borderId="96" xfId="0" applyNumberFormat="1" applyFont="1" applyFill="1" applyBorder="1" applyAlignment="1">
      <alignment horizontal="right"/>
    </xf>
    <xf numFmtId="164" fontId="16" fillId="33" borderId="95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 indent="2"/>
    </xf>
    <xf numFmtId="0" fontId="0" fillId="0" borderId="45" xfId="0" applyFont="1" applyFill="1" applyBorder="1" applyAlignment="1">
      <alignment horizontal="left" indent="2"/>
    </xf>
    <xf numFmtId="0" fontId="19" fillId="0" borderId="0" xfId="0" applyFont="1" applyBorder="1" applyAlignment="1">
      <alignment horizontal="center"/>
    </xf>
    <xf numFmtId="0" fontId="0" fillId="0" borderId="30" xfId="0" applyFont="1" applyFill="1" applyBorder="1"/>
    <xf numFmtId="3" fontId="0" fillId="0" borderId="30" xfId="0" applyNumberFormat="1" applyFont="1" applyFill="1" applyBorder="1"/>
    <xf numFmtId="164" fontId="0" fillId="0" borderId="53" xfId="0" applyNumberFormat="1" applyFont="1" applyFill="1" applyBorder="1"/>
    <xf numFmtId="0" fontId="0" fillId="0" borderId="0" xfId="0" applyFill="1"/>
    <xf numFmtId="0" fontId="22" fillId="35" borderId="19" xfId="0" applyFont="1" applyFill="1" applyBorder="1" applyAlignment="1"/>
    <xf numFmtId="3" fontId="22" fillId="35" borderId="20" xfId="0" applyNumberFormat="1" applyFont="1" applyFill="1" applyBorder="1"/>
    <xf numFmtId="164" fontId="22" fillId="35" borderId="21" xfId="0" applyNumberFormat="1" applyFont="1" applyFill="1" applyBorder="1"/>
    <xf numFmtId="0" fontId="22" fillId="35" borderId="19" xfId="0" applyFont="1" applyFill="1" applyBorder="1" applyAlignment="1">
      <alignment horizontal="left" indent="2"/>
    </xf>
    <xf numFmtId="0" fontId="22" fillId="35" borderId="25" xfId="0" applyFont="1" applyFill="1" applyBorder="1" applyAlignment="1">
      <alignment horizontal="left" indent="2"/>
    </xf>
    <xf numFmtId="3" fontId="22" fillId="35" borderId="26" xfId="0" applyNumberFormat="1" applyFont="1" applyFill="1" applyBorder="1"/>
    <xf numFmtId="164" fontId="22" fillId="35" borderId="27" xfId="0" applyNumberFormat="1" applyFont="1" applyFill="1" applyBorder="1"/>
    <xf numFmtId="0" fontId="22" fillId="35" borderId="97" xfId="0" applyFont="1" applyFill="1" applyBorder="1" applyAlignment="1">
      <alignment horizontal="left" indent="2"/>
    </xf>
    <xf numFmtId="3" fontId="22" fillId="35" borderId="98" xfId="0" applyNumberFormat="1" applyFont="1" applyFill="1" applyBorder="1"/>
    <xf numFmtId="164" fontId="22" fillId="35" borderId="99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abSelected="1" view="pageLayout" zoomScaleNormal="100" workbookViewId="0"/>
  </sheetViews>
  <sheetFormatPr defaultColWidth="9.140625" defaultRowHeight="15" x14ac:dyDescent="0.25"/>
  <cols>
    <col min="1" max="1" width="12" customWidth="1"/>
    <col min="2" max="2" width="30.7109375" customWidth="1"/>
    <col min="3" max="4" width="15.7109375" customWidth="1"/>
    <col min="5" max="5" width="12" customWidth="1"/>
  </cols>
  <sheetData>
    <row r="1" spans="2:4" ht="15.75" thickBot="1" x14ac:dyDescent="0.3"/>
    <row r="2" spans="2:4" ht="15.75" thickBot="1" x14ac:dyDescent="0.3">
      <c r="B2" s="2" t="s">
        <v>41</v>
      </c>
      <c r="C2" s="3" t="s">
        <v>46</v>
      </c>
      <c r="D2" s="4" t="s">
        <v>43</v>
      </c>
    </row>
    <row r="3" spans="2:4" x14ac:dyDescent="0.25">
      <c r="B3" s="58" t="s">
        <v>27</v>
      </c>
      <c r="C3" s="59">
        <f>G1Utilisation</f>
        <v>5495748</v>
      </c>
      <c r="D3" s="60">
        <f>G1TotalCost</f>
        <v>16568218.859999992</v>
      </c>
    </row>
    <row r="4" spans="2:4" x14ac:dyDescent="0.25">
      <c r="B4" s="61" t="s">
        <v>28</v>
      </c>
      <c r="C4" s="59">
        <f>G2Utilisation</f>
        <v>2739694</v>
      </c>
      <c r="D4" s="60">
        <f>G2TotalCost</f>
        <v>15138055.570000026</v>
      </c>
    </row>
    <row r="5" spans="2:4" x14ac:dyDescent="0.25">
      <c r="B5" s="61" t="s">
        <v>37</v>
      </c>
      <c r="C5" s="59">
        <f>G3Utilisation</f>
        <v>842026</v>
      </c>
      <c r="D5" s="60">
        <f>G3TotalCost</f>
        <v>4979837.900000006</v>
      </c>
    </row>
    <row r="6" spans="2:4" x14ac:dyDescent="0.25">
      <c r="B6" s="61" t="s">
        <v>34</v>
      </c>
      <c r="C6" s="59">
        <f>G4Utilisation</f>
        <v>2103685</v>
      </c>
      <c r="D6" s="60">
        <f>G4TotalCost</f>
        <v>10791624.459999997</v>
      </c>
    </row>
    <row r="7" spans="2:4" x14ac:dyDescent="0.25">
      <c r="B7" s="61" t="s">
        <v>29</v>
      </c>
      <c r="C7" s="59">
        <f>G5Utilisation</f>
        <v>3495667</v>
      </c>
      <c r="D7" s="60">
        <f>G5TotalCost</f>
        <v>5693779.9900000039</v>
      </c>
    </row>
    <row r="8" spans="2:4" x14ac:dyDescent="0.25">
      <c r="B8" s="61" t="s">
        <v>33</v>
      </c>
      <c r="C8" s="59">
        <f>G6Utilisation</f>
        <v>1695013</v>
      </c>
      <c r="D8" s="60">
        <f>G6TotalCost</f>
        <v>5728891.1500000013</v>
      </c>
    </row>
    <row r="9" spans="2:4" x14ac:dyDescent="0.25">
      <c r="B9" s="61" t="s">
        <v>40</v>
      </c>
      <c r="C9" s="59">
        <f>G7Utilisation</f>
        <v>667890</v>
      </c>
      <c r="D9" s="60">
        <f>G7TotalCost</f>
        <v>2350071.3800000041</v>
      </c>
    </row>
    <row r="10" spans="2:4" x14ac:dyDescent="0.25">
      <c r="B10" s="61" t="s">
        <v>13</v>
      </c>
      <c r="C10" s="59">
        <f>G8Utilisation</f>
        <v>715113</v>
      </c>
      <c r="D10" s="60">
        <f>G8TotalCost</f>
        <v>944437.74999999988</v>
      </c>
    </row>
    <row r="11" spans="2:4" x14ac:dyDescent="0.25">
      <c r="B11" s="183" t="s">
        <v>0</v>
      </c>
      <c r="C11" s="184">
        <f>G9Utilisation</f>
        <v>16904575</v>
      </c>
      <c r="D11" s="185">
        <f>G9TotalCost</f>
        <v>23940206.479999948</v>
      </c>
    </row>
    <row r="12" spans="2:4" x14ac:dyDescent="0.25">
      <c r="B12" s="61" t="s">
        <v>12</v>
      </c>
      <c r="C12" s="59">
        <f>G10Utilisation</f>
        <v>62625</v>
      </c>
      <c r="D12" s="60">
        <f>G10TotalCost</f>
        <v>291874.67</v>
      </c>
    </row>
    <row r="13" spans="2:4" ht="15.75" thickBot="1" x14ac:dyDescent="0.3">
      <c r="B13" s="62" t="s">
        <v>8</v>
      </c>
      <c r="C13" s="59">
        <f>G11Utilisation</f>
        <v>76804</v>
      </c>
      <c r="D13" s="60">
        <f>G11TotalCost</f>
        <v>1042265.18</v>
      </c>
    </row>
    <row r="14" spans="2:4" x14ac:dyDescent="0.25">
      <c r="B14" s="6" t="s">
        <v>47</v>
      </c>
      <c r="C14" s="7">
        <f>SUM(C3:C13)</f>
        <v>34798840</v>
      </c>
      <c r="D14" s="8">
        <f>SUM(D3:D13)</f>
        <v>87469263.389999986</v>
      </c>
    </row>
    <row r="15" spans="2:4" x14ac:dyDescent="0.25">
      <c r="B15" s="11" t="s">
        <v>44</v>
      </c>
      <c r="C15" s="13" t="s">
        <v>49</v>
      </c>
      <c r="D15" s="12">
        <f>D14*0.0275</f>
        <v>2405404.7432249994</v>
      </c>
    </row>
    <row r="16" spans="2:4" x14ac:dyDescent="0.25">
      <c r="B16" s="11" t="s">
        <v>45</v>
      </c>
      <c r="C16" s="13" t="s">
        <v>49</v>
      </c>
      <c r="D16" s="12">
        <f>D15*0.1</f>
        <v>240540.47432249994</v>
      </c>
    </row>
    <row r="17" spans="2:4" ht="15.75" thickBot="1" x14ac:dyDescent="0.3">
      <c r="B17" s="9" t="s">
        <v>48</v>
      </c>
      <c r="C17" s="14" t="s">
        <v>49</v>
      </c>
      <c r="D17" s="10">
        <f>SUM(D14:D16)</f>
        <v>90115208.607547477</v>
      </c>
    </row>
  </sheetData>
  <customSheetViews>
    <customSheetView guid="{2CB00450-AB5D-4F7B-8B56-1DB8AB09197E}" showPageBreaks="1" view="pageLayout">
      <selection activeCell="D23" sqref="D23"/>
      <pageMargins left="0.70866141732283472" right="0.70866141732283472" top="0.74803149606299213" bottom="0.74803149606299213" header="0.19685039370078741" footer="0.31496062992125984"/>
      <pageSetup paperSize="9" orientation="portrait" r:id="rId1"/>
      <headerFooter>
        <oddHeader>&amp;C&amp;"-,Bold"&amp;14SAS Expenditure (by Main Groups)
FY 2015-16</oddHeader>
        <oddFooter>&amp;C&amp;"-,Bold Italic"&amp;9&amp;K09-013Highlighted group indicates the group with the highest utilisation/cost.</oddFooter>
      </headerFooter>
    </customSheetView>
  </customSheetViews>
  <pageMargins left="0.70866141732283472" right="0.70866141732283472" top="0.74803149606299213" bottom="0.74803149606299213" header="0.19685039370078741" footer="0.31496062992125984"/>
  <pageSetup paperSize="9" orientation="portrait" r:id="rId2"/>
  <headerFooter>
    <oddHeader>&amp;C&amp;"-,Bold"&amp;14SAS Expenditure (by Main Groups)
FY 2015-16</oddHeader>
    <oddFooter>&amp;C&amp;"-,Bold Italic"&amp;9&amp;K09-013Highlighted group indicates the group with the highest utilisation/cost.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view="pageLayout" zoomScaleNormal="100" workbookViewId="0">
      <selection activeCell="B41" sqref="B41"/>
    </sheetView>
  </sheetViews>
  <sheetFormatPr defaultColWidth="9.140625" defaultRowHeight="15" x14ac:dyDescent="0.25"/>
  <cols>
    <col min="1" max="1" width="8" customWidth="1"/>
    <col min="2" max="2" width="37.7109375" customWidth="1"/>
    <col min="3" max="3" width="15.7109375" customWidth="1"/>
    <col min="4" max="4" width="20.140625" style="1" customWidth="1"/>
    <col min="5" max="5" width="8" customWidth="1"/>
  </cols>
  <sheetData>
    <row r="1" spans="2:4" ht="15.75" thickBot="1" x14ac:dyDescent="0.3"/>
    <row r="2" spans="2:4" ht="15.75" thickBot="1" x14ac:dyDescent="0.3">
      <c r="B2" s="2" t="s">
        <v>42</v>
      </c>
      <c r="C2" s="3" t="s">
        <v>46</v>
      </c>
      <c r="D2" s="5" t="s">
        <v>43</v>
      </c>
    </row>
    <row r="3" spans="2:4" x14ac:dyDescent="0.25">
      <c r="B3" s="63" t="s">
        <v>27</v>
      </c>
      <c r="C3" s="64"/>
      <c r="D3" s="65"/>
    </row>
    <row r="4" spans="2:4" x14ac:dyDescent="0.25">
      <c r="B4" s="70" t="s">
        <v>36</v>
      </c>
      <c r="C4" s="59">
        <f>G1aUtilisation</f>
        <v>155583</v>
      </c>
      <c r="D4" s="60">
        <f>G1aTotalCost</f>
        <v>213615.46000000005</v>
      </c>
    </row>
    <row r="5" spans="2:4" x14ac:dyDescent="0.25">
      <c r="B5" s="186" t="s">
        <v>24</v>
      </c>
      <c r="C5" s="184">
        <f>G1bUtilisation</f>
        <v>4500695</v>
      </c>
      <c r="D5" s="185">
        <f>G1bTotalCost</f>
        <v>12563467.009999994</v>
      </c>
    </row>
    <row r="6" spans="2:4" ht="15.75" thickBot="1" x14ac:dyDescent="0.3">
      <c r="B6" s="71" t="s">
        <v>31</v>
      </c>
      <c r="C6" s="72">
        <f>G1cUtilisation</f>
        <v>839470</v>
      </c>
      <c r="D6" s="73">
        <f>G1cTotalCost</f>
        <v>3791136.3899999978</v>
      </c>
    </row>
    <row r="7" spans="2:4" x14ac:dyDescent="0.25">
      <c r="B7" s="63" t="s">
        <v>50</v>
      </c>
      <c r="C7" s="64"/>
      <c r="D7" s="65"/>
    </row>
    <row r="8" spans="2:4" x14ac:dyDescent="0.25">
      <c r="B8" s="70" t="s">
        <v>26</v>
      </c>
      <c r="C8" s="59">
        <f>G2aUtilisation</f>
        <v>1255965</v>
      </c>
      <c r="D8" s="60">
        <f>G2aTotalCost</f>
        <v>5675211.9900000095</v>
      </c>
    </row>
    <row r="9" spans="2:4" ht="15.75" thickBot="1" x14ac:dyDescent="0.3">
      <c r="B9" s="187" t="s">
        <v>25</v>
      </c>
      <c r="C9" s="188">
        <f>G2bUtilisation</f>
        <v>1483729</v>
      </c>
      <c r="D9" s="189">
        <f>G2bTotalCost</f>
        <v>9462843.5800000168</v>
      </c>
    </row>
    <row r="10" spans="2:4" x14ac:dyDescent="0.25">
      <c r="B10" s="63" t="s">
        <v>51</v>
      </c>
      <c r="C10" s="66"/>
      <c r="D10" s="67"/>
    </row>
    <row r="11" spans="2:4" x14ac:dyDescent="0.25">
      <c r="B11" s="70" t="s">
        <v>26</v>
      </c>
      <c r="C11" s="59">
        <f>G3aUtilisation</f>
        <v>236631</v>
      </c>
      <c r="D11" s="60">
        <f>G3aTotalCost</f>
        <v>1120176.71</v>
      </c>
    </row>
    <row r="12" spans="2:4" ht="15.75" thickBot="1" x14ac:dyDescent="0.3">
      <c r="B12" s="186" t="s">
        <v>25</v>
      </c>
      <c r="C12" s="184">
        <f>G3bUtilisation</f>
        <v>605395</v>
      </c>
      <c r="D12" s="185">
        <f>G3bTotalCost</f>
        <v>3859661.1900000055</v>
      </c>
    </row>
    <row r="13" spans="2:4" x14ac:dyDescent="0.25">
      <c r="B13" s="63" t="s">
        <v>52</v>
      </c>
      <c r="C13" s="66"/>
      <c r="D13" s="67"/>
    </row>
    <row r="14" spans="2:4" x14ac:dyDescent="0.25">
      <c r="B14" s="70" t="s">
        <v>23</v>
      </c>
      <c r="C14" s="59">
        <f>G4aUtilisation</f>
        <v>589508</v>
      </c>
      <c r="D14" s="60">
        <f>G4aTotalCost</f>
        <v>2440803.0000000019</v>
      </c>
    </row>
    <row r="15" spans="2:4" x14ac:dyDescent="0.25">
      <c r="B15" s="86" t="s">
        <v>38</v>
      </c>
      <c r="C15" s="59">
        <f>G4bUtilisation</f>
        <v>382241</v>
      </c>
      <c r="D15" s="60">
        <f>G4bTotalCost</f>
        <v>1812586.819999988</v>
      </c>
    </row>
    <row r="16" spans="2:4" x14ac:dyDescent="0.25">
      <c r="B16" s="186" t="s">
        <v>35</v>
      </c>
      <c r="C16" s="184">
        <f>G4cUtilisation</f>
        <v>639951</v>
      </c>
      <c r="D16" s="185">
        <f>G4cTotalCost</f>
        <v>3737755.9800000079</v>
      </c>
    </row>
    <row r="17" spans="2:4" x14ac:dyDescent="0.25">
      <c r="B17" s="86" t="s">
        <v>30</v>
      </c>
      <c r="C17" s="59">
        <f>G4dUtilisation</f>
        <v>317465</v>
      </c>
      <c r="D17" s="60">
        <f>G4dTotalCost</f>
        <v>1611160.1099999982</v>
      </c>
    </row>
    <row r="18" spans="2:4" ht="15.75" thickBot="1" x14ac:dyDescent="0.3">
      <c r="B18" s="70" t="s">
        <v>39</v>
      </c>
      <c r="C18" s="72">
        <f>G4fUtilisation</f>
        <v>174520</v>
      </c>
      <c r="D18" s="73">
        <f>G4fTotalCost</f>
        <v>1189318.55</v>
      </c>
    </row>
    <row r="19" spans="2:4" x14ac:dyDescent="0.25">
      <c r="B19" s="63" t="s">
        <v>53</v>
      </c>
      <c r="C19" s="66"/>
      <c r="D19" s="67"/>
    </row>
    <row r="20" spans="2:4" x14ac:dyDescent="0.25">
      <c r="B20" s="186" t="s">
        <v>11</v>
      </c>
      <c r="C20" s="184">
        <f>G5aUtilisation</f>
        <v>2312871</v>
      </c>
      <c r="D20" s="185">
        <f>G5aTotalCost</f>
        <v>3843887.0600000047</v>
      </c>
    </row>
    <row r="21" spans="2:4" ht="15.75" thickBot="1" x14ac:dyDescent="0.3">
      <c r="B21" s="86" t="s">
        <v>22</v>
      </c>
      <c r="C21" s="59">
        <f>G5bUtilisation</f>
        <v>1182796</v>
      </c>
      <c r="D21" s="60">
        <f>G5bTotalCost</f>
        <v>1849892.9299999988</v>
      </c>
    </row>
    <row r="22" spans="2:4" x14ac:dyDescent="0.25">
      <c r="B22" s="63" t="s">
        <v>33</v>
      </c>
      <c r="C22" s="68"/>
      <c r="D22" s="69"/>
    </row>
    <row r="23" spans="2:4" x14ac:dyDescent="0.25">
      <c r="B23" s="186" t="s">
        <v>11</v>
      </c>
      <c r="C23" s="184">
        <f>G6aUtilisation</f>
        <v>1403383</v>
      </c>
      <c r="D23" s="185">
        <f>G6aTotalCost</f>
        <v>4676436.1400000015</v>
      </c>
    </row>
    <row r="24" spans="2:4" ht="15.75" thickBot="1" x14ac:dyDescent="0.3">
      <c r="B24" s="86" t="s">
        <v>22</v>
      </c>
      <c r="C24" s="59">
        <f>G6bUtilisation</f>
        <v>291630</v>
      </c>
      <c r="D24" s="60">
        <f>G6bTotalCost</f>
        <v>1052455.01</v>
      </c>
    </row>
    <row r="25" spans="2:4" x14ac:dyDescent="0.25">
      <c r="B25" s="63" t="s">
        <v>40</v>
      </c>
      <c r="C25" s="68"/>
      <c r="D25" s="69"/>
    </row>
    <row r="26" spans="2:4" x14ac:dyDescent="0.25">
      <c r="B26" s="186" t="s">
        <v>11</v>
      </c>
      <c r="C26" s="184">
        <f>G7aUtilisation</f>
        <v>665820</v>
      </c>
      <c r="D26" s="185">
        <f>G7aTotalCost</f>
        <v>2342818.1000000043</v>
      </c>
    </row>
    <row r="27" spans="2:4" ht="15.75" thickBot="1" x14ac:dyDescent="0.3">
      <c r="B27" s="86" t="s">
        <v>22</v>
      </c>
      <c r="C27" s="59">
        <f>G7bUtilisation</f>
        <v>2070</v>
      </c>
      <c r="D27" s="60">
        <f>G7bTotalCost</f>
        <v>7253.2799999999988</v>
      </c>
    </row>
    <row r="28" spans="2:4" x14ac:dyDescent="0.25">
      <c r="B28" s="63" t="s">
        <v>13</v>
      </c>
      <c r="C28" s="68"/>
      <c r="D28" s="69"/>
    </row>
    <row r="29" spans="2:4" x14ac:dyDescent="0.25">
      <c r="B29" s="70" t="s">
        <v>14</v>
      </c>
      <c r="C29" s="59">
        <f>G8aUtilisation</f>
        <v>22647</v>
      </c>
      <c r="D29" s="60">
        <f>G8aTotalCost</f>
        <v>120531.06000000006</v>
      </c>
    </row>
    <row r="30" spans="2:4" x14ac:dyDescent="0.25">
      <c r="B30" s="86" t="s">
        <v>20</v>
      </c>
      <c r="C30" s="59">
        <f>G8bUtilisation</f>
        <v>110426</v>
      </c>
      <c r="D30" s="60">
        <f>G8bTotalCost</f>
        <v>208995.78999999998</v>
      </c>
    </row>
    <row r="31" spans="2:4" x14ac:dyDescent="0.25">
      <c r="B31" s="186" t="s">
        <v>18</v>
      </c>
      <c r="C31" s="184">
        <f>G8cUtilisation</f>
        <v>582007</v>
      </c>
      <c r="D31" s="185">
        <f>G8cTotalCost</f>
        <v>613671.23999999976</v>
      </c>
    </row>
    <row r="32" spans="2:4" ht="15.75" thickBot="1" x14ac:dyDescent="0.3">
      <c r="B32" s="86" t="s">
        <v>32</v>
      </c>
      <c r="C32" s="59">
        <f>G8dUtilisation</f>
        <v>33</v>
      </c>
      <c r="D32" s="60">
        <f>G8dTotalCost</f>
        <v>1239.6600000000001</v>
      </c>
    </row>
    <row r="33" spans="1:4" x14ac:dyDescent="0.25">
      <c r="B33" s="63" t="s">
        <v>0</v>
      </c>
      <c r="C33" s="68"/>
      <c r="D33" s="69"/>
    </row>
    <row r="34" spans="1:4" x14ac:dyDescent="0.25">
      <c r="B34" s="70" t="s">
        <v>3</v>
      </c>
      <c r="C34" s="59">
        <f>G9aUtilisation</f>
        <v>2559539</v>
      </c>
      <c r="D34" s="60">
        <f>G9aTotalCost</f>
        <v>3843811.6500000157</v>
      </c>
    </row>
    <row r="35" spans="1:4" x14ac:dyDescent="0.25">
      <c r="B35" s="86" t="s">
        <v>19</v>
      </c>
      <c r="C35" s="59">
        <f>G9bUtilisation</f>
        <v>16411</v>
      </c>
      <c r="D35" s="60">
        <f>G9bTotalCost</f>
        <v>98137.780000000101</v>
      </c>
    </row>
    <row r="36" spans="1:4" x14ac:dyDescent="0.25">
      <c r="B36" s="70" t="s">
        <v>15</v>
      </c>
      <c r="C36" s="59">
        <f>G9cUtilisation</f>
        <v>2335</v>
      </c>
      <c r="D36" s="60">
        <f>G9cTotalCost</f>
        <v>5381.88</v>
      </c>
    </row>
    <row r="37" spans="1:4" x14ac:dyDescent="0.25">
      <c r="B37" s="186" t="s">
        <v>5</v>
      </c>
      <c r="C37" s="184">
        <f>G9dUtilisation</f>
        <v>7643005</v>
      </c>
      <c r="D37" s="60">
        <f>G9dTotalCost</f>
        <v>3907802.2799999947</v>
      </c>
    </row>
    <row r="38" spans="1:4" x14ac:dyDescent="0.25">
      <c r="B38" s="70" t="s">
        <v>17</v>
      </c>
      <c r="C38" s="59">
        <f>G9eUtilisation</f>
        <v>4875</v>
      </c>
      <c r="D38" s="60">
        <f>G9eTotalCost</f>
        <v>9223.5000000000018</v>
      </c>
    </row>
    <row r="39" spans="1:4" x14ac:dyDescent="0.25">
      <c r="B39" s="86" t="s">
        <v>6</v>
      </c>
      <c r="C39" s="59">
        <f>G9fUtilisation</f>
        <v>16004</v>
      </c>
      <c r="D39" s="60">
        <f>G9fTotalCost</f>
        <v>107310.46999999996</v>
      </c>
    </row>
    <row r="40" spans="1:4" x14ac:dyDescent="0.25">
      <c r="B40" s="70" t="s">
        <v>4</v>
      </c>
      <c r="C40" s="59">
        <f>G9gUtilisation</f>
        <v>89344</v>
      </c>
      <c r="D40" s="60">
        <f>G9gTotalCost</f>
        <v>470511.77999999822</v>
      </c>
    </row>
    <row r="41" spans="1:4" x14ac:dyDescent="0.25">
      <c r="B41" s="86" t="s">
        <v>21</v>
      </c>
      <c r="C41" s="59">
        <f>G9hUtilisation</f>
        <v>24156</v>
      </c>
      <c r="D41" s="60">
        <f>G9hTotalCost</f>
        <v>1473865.7099999995</v>
      </c>
    </row>
    <row r="42" spans="1:4" x14ac:dyDescent="0.25">
      <c r="B42" s="70" t="s">
        <v>16</v>
      </c>
      <c r="C42" s="59">
        <f>G9iUtilisation</f>
        <v>173124</v>
      </c>
      <c r="D42" s="60">
        <f>G9iTotalCost</f>
        <v>379136.40000000119</v>
      </c>
    </row>
    <row r="43" spans="1:4" x14ac:dyDescent="0.25">
      <c r="B43" s="86" t="s">
        <v>2</v>
      </c>
      <c r="C43" s="59">
        <f>G9jUtilisation</f>
        <v>92965</v>
      </c>
      <c r="D43" s="60">
        <f>G9jTotalCost</f>
        <v>748913.52000000037</v>
      </c>
    </row>
    <row r="44" spans="1:4" x14ac:dyDescent="0.25">
      <c r="B44" s="70" t="s">
        <v>1</v>
      </c>
      <c r="C44" s="59">
        <f>G9kUtilisation</f>
        <v>3899917</v>
      </c>
      <c r="D44" s="60">
        <f>G9kTotalCost</f>
        <v>3377090.1399999349</v>
      </c>
    </row>
    <row r="45" spans="1:4" x14ac:dyDescent="0.25">
      <c r="A45" t="s">
        <v>884</v>
      </c>
      <c r="B45" s="186" t="s">
        <v>7</v>
      </c>
      <c r="C45" s="59">
        <f>G9lUtilisation</f>
        <v>2038129</v>
      </c>
      <c r="D45" s="185">
        <f>G9lTotalCost</f>
        <v>9229450.2800000068</v>
      </c>
    </row>
    <row r="46" spans="1:4" ht="15.75" thickBot="1" x14ac:dyDescent="0.3">
      <c r="B46" s="70" t="s">
        <v>10</v>
      </c>
      <c r="C46" s="59">
        <f>G9mUtilisation</f>
        <v>344771</v>
      </c>
      <c r="D46" s="60">
        <f>G9mTotalCost</f>
        <v>289571.08999999944</v>
      </c>
    </row>
    <row r="47" spans="1:4" x14ac:dyDescent="0.25">
      <c r="B47" s="63" t="s">
        <v>12</v>
      </c>
      <c r="C47" s="68"/>
      <c r="D47" s="69"/>
    </row>
    <row r="48" spans="1:4" ht="15.75" thickBot="1" x14ac:dyDescent="0.3">
      <c r="B48" s="186" t="s">
        <v>9</v>
      </c>
      <c r="C48" s="184">
        <f>G10Utilisation</f>
        <v>62625</v>
      </c>
      <c r="D48" s="185">
        <f>G10TotalCost</f>
        <v>291874.67</v>
      </c>
    </row>
    <row r="49" spans="2:4" x14ac:dyDescent="0.25">
      <c r="B49" s="63" t="s">
        <v>8</v>
      </c>
      <c r="C49" s="68"/>
      <c r="D49" s="69"/>
    </row>
    <row r="50" spans="2:4" ht="15.75" thickBot="1" x14ac:dyDescent="0.3">
      <c r="B50" s="190" t="s">
        <v>9</v>
      </c>
      <c r="C50" s="191">
        <f>G11Utilisation</f>
        <v>76804</v>
      </c>
      <c r="D50" s="192">
        <f>G11TotalCost</f>
        <v>1042265.18</v>
      </c>
    </row>
    <row r="51" spans="2:4" x14ac:dyDescent="0.25">
      <c r="C51" s="1"/>
    </row>
  </sheetData>
  <customSheetViews>
    <customSheetView guid="{2CB00450-AB5D-4F7B-8B56-1DB8AB09197E}" showPageBreaks="1" view="pageLayout">
      <selection activeCell="D1" sqref="D1"/>
      <pageMargins left="0.70866141732283472" right="0.70866141732283472" top="0.66666666666666663" bottom="0.59055118110236227" header="0.11811023622047245" footer="0.19685039370078741"/>
      <pageSetup paperSize="9" orientation="portrait" r:id="rId1"/>
      <headerFooter>
        <oddHeader>&amp;C&amp;"-,Bold"&amp;14SAS Expenditure (by Sub Groups)
FY 2015-16</oddHeader>
        <oddFooter>&amp;C&amp;"-,Bold Italic"&amp;9&amp;K09-012Highlighted subgroups indicate subgroups with the highest utilisation/costs.</oddFooter>
      </headerFooter>
    </customSheetView>
  </customSheetViews>
  <pageMargins left="0.70866141732283472" right="0.70866141732283472" top="0.66666666666666663" bottom="0.59055118110236227" header="0.11811023622047245" footer="0.19685039370078741"/>
  <pageSetup paperSize="9" orientation="portrait" r:id="rId2"/>
  <headerFooter>
    <oddHeader>&amp;C&amp;"-,Bold"&amp;14SAS Expenditure (by Sub Groups)
FY 2015-16</oddHeader>
    <oddFooter>&amp;C&amp;"-,Bold Italic"&amp;9&amp;K09-012Highlighted subgroups indicate subgroups with the highest utilisation/costs.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7"/>
  <sheetViews>
    <sheetView showGridLines="0" view="pageLayout" zoomScaleNormal="100" workbookViewId="0">
      <selection activeCell="B534" sqref="B534"/>
    </sheetView>
  </sheetViews>
  <sheetFormatPr defaultColWidth="9.140625" defaultRowHeight="15" x14ac:dyDescent="0.25"/>
  <cols>
    <col min="1" max="1" width="27.5703125" customWidth="1"/>
    <col min="2" max="2" width="63" customWidth="1"/>
    <col min="3" max="3" width="20.140625" style="15" customWidth="1"/>
    <col min="4" max="4" width="20.140625" style="1" customWidth="1"/>
  </cols>
  <sheetData>
    <row r="1" spans="1:4" x14ac:dyDescent="0.25">
      <c r="A1" s="16" t="s">
        <v>54</v>
      </c>
      <c r="B1" s="16" t="s">
        <v>55</v>
      </c>
      <c r="C1" s="75" t="s">
        <v>56</v>
      </c>
      <c r="D1" s="76" t="s">
        <v>43</v>
      </c>
    </row>
    <row r="2" spans="1:4" x14ac:dyDescent="0.25">
      <c r="A2" s="16" t="s">
        <v>27</v>
      </c>
      <c r="B2" s="74"/>
      <c r="C2" s="82">
        <f>SUM(G1aUtilisation,G1bUtilisation,G1cUtilisation)</f>
        <v>5495748</v>
      </c>
      <c r="D2" s="77">
        <f>SUM(G1aTotalCost,G1bTotalCost,G1cTotalCost)</f>
        <v>16568218.859999992</v>
      </c>
    </row>
    <row r="3" spans="1:4" x14ac:dyDescent="0.25">
      <c r="A3" s="31" t="s">
        <v>36</v>
      </c>
      <c r="B3" s="32"/>
      <c r="C3" s="24">
        <f>SUM(C4:C10)</f>
        <v>155583</v>
      </c>
      <c r="D3" s="101">
        <f>SUM(D4:D10)</f>
        <v>213615.46000000005</v>
      </c>
    </row>
    <row r="4" spans="1:4" x14ac:dyDescent="0.25">
      <c r="A4" s="26" t="s">
        <v>60</v>
      </c>
      <c r="B4" s="27" t="s">
        <v>61</v>
      </c>
      <c r="C4" s="28">
        <v>11970</v>
      </c>
      <c r="D4" s="107">
        <v>16434.810000000001</v>
      </c>
    </row>
    <row r="5" spans="1:4" x14ac:dyDescent="0.25">
      <c r="A5" s="26" t="s">
        <v>62</v>
      </c>
      <c r="B5" s="27" t="s">
        <v>63</v>
      </c>
      <c r="C5" s="28">
        <v>31800</v>
      </c>
      <c r="D5" s="107">
        <v>43661.4</v>
      </c>
    </row>
    <row r="6" spans="1:4" x14ac:dyDescent="0.25">
      <c r="A6" s="26" t="s">
        <v>64</v>
      </c>
      <c r="B6" s="27" t="s">
        <v>65</v>
      </c>
      <c r="C6" s="28">
        <v>22383</v>
      </c>
      <c r="D6" s="107">
        <v>30731.860000000011</v>
      </c>
    </row>
    <row r="7" spans="1:4" x14ac:dyDescent="0.25">
      <c r="A7" s="26" t="s">
        <v>66</v>
      </c>
      <c r="B7" s="27" t="s">
        <v>67</v>
      </c>
      <c r="C7" s="28">
        <v>12000</v>
      </c>
      <c r="D7" s="107">
        <v>16476.000000000004</v>
      </c>
    </row>
    <row r="8" spans="1:4" x14ac:dyDescent="0.25">
      <c r="A8" s="26" t="s">
        <v>68</v>
      </c>
      <c r="B8" s="27" t="s">
        <v>69</v>
      </c>
      <c r="C8" s="28">
        <v>77190</v>
      </c>
      <c r="D8" s="107">
        <v>105981.87000000001</v>
      </c>
    </row>
    <row r="9" spans="1:4" x14ac:dyDescent="0.25">
      <c r="A9" s="26" t="s">
        <v>70</v>
      </c>
      <c r="B9" s="27" t="s">
        <v>71</v>
      </c>
      <c r="C9" s="28">
        <v>180</v>
      </c>
      <c r="D9" s="107">
        <v>247.14</v>
      </c>
    </row>
    <row r="10" spans="1:4" x14ac:dyDescent="0.25">
      <c r="A10" s="26" t="s">
        <v>423</v>
      </c>
      <c r="B10" s="27" t="s">
        <v>424</v>
      </c>
      <c r="C10" s="28">
        <v>60</v>
      </c>
      <c r="D10" s="107">
        <v>82.38</v>
      </c>
    </row>
    <row r="11" spans="1:4" x14ac:dyDescent="0.25">
      <c r="A11" s="22" t="s">
        <v>24</v>
      </c>
      <c r="B11" s="23"/>
      <c r="C11" s="24">
        <f>SUM(C12:C34,C35:C54)</f>
        <v>4500695</v>
      </c>
      <c r="D11" s="112">
        <f>SUM(D12:D34,D35:D54)</f>
        <v>12563467.009999994</v>
      </c>
    </row>
    <row r="12" spans="1:4" x14ac:dyDescent="0.25">
      <c r="A12" s="26" t="s">
        <v>72</v>
      </c>
      <c r="B12" s="27" t="s">
        <v>73</v>
      </c>
      <c r="C12" s="28">
        <v>55599</v>
      </c>
      <c r="D12" s="107">
        <v>167297.39000000007</v>
      </c>
    </row>
    <row r="13" spans="1:4" x14ac:dyDescent="0.25">
      <c r="A13" s="26" t="s">
        <v>74</v>
      </c>
      <c r="B13" s="27" t="s">
        <v>75</v>
      </c>
      <c r="C13" s="28">
        <v>245587</v>
      </c>
      <c r="D13" s="107">
        <v>671680.42000000016</v>
      </c>
    </row>
    <row r="14" spans="1:4" x14ac:dyDescent="0.25">
      <c r="A14" s="26" t="s">
        <v>76</v>
      </c>
      <c r="B14" s="27" t="s">
        <v>75</v>
      </c>
      <c r="C14" s="28">
        <v>38850</v>
      </c>
      <c r="D14" s="107">
        <v>106254.74999999999</v>
      </c>
    </row>
    <row r="15" spans="1:4" x14ac:dyDescent="0.25">
      <c r="A15" s="26" t="s">
        <v>77</v>
      </c>
      <c r="B15" s="27" t="s">
        <v>61</v>
      </c>
      <c r="C15" s="28">
        <v>35730</v>
      </c>
      <c r="D15" s="107">
        <v>97721.549999999959</v>
      </c>
    </row>
    <row r="16" spans="1:4" x14ac:dyDescent="0.25">
      <c r="A16" s="26" t="s">
        <v>78</v>
      </c>
      <c r="B16" s="27" t="s">
        <v>61</v>
      </c>
      <c r="C16" s="28">
        <v>4950</v>
      </c>
      <c r="D16" s="107">
        <v>13538.250000000002</v>
      </c>
    </row>
    <row r="17" spans="1:4" x14ac:dyDescent="0.25">
      <c r="A17" s="26" t="s">
        <v>79</v>
      </c>
      <c r="B17" s="27" t="s">
        <v>80</v>
      </c>
      <c r="C17" s="28">
        <v>25410</v>
      </c>
      <c r="D17" s="107">
        <v>69496.349999999977</v>
      </c>
    </row>
    <row r="18" spans="1:4" x14ac:dyDescent="0.25">
      <c r="A18" s="26" t="s">
        <v>81</v>
      </c>
      <c r="B18" s="27" t="s">
        <v>80</v>
      </c>
      <c r="C18" s="28">
        <v>2190</v>
      </c>
      <c r="D18" s="107">
        <v>5989.65</v>
      </c>
    </row>
    <row r="19" spans="1:4" x14ac:dyDescent="0.25">
      <c r="A19" s="26" t="s">
        <v>82</v>
      </c>
      <c r="B19" s="27" t="s">
        <v>83</v>
      </c>
      <c r="C19" s="28">
        <v>218940</v>
      </c>
      <c r="D19" s="107">
        <v>598800.90000000084</v>
      </c>
    </row>
    <row r="20" spans="1:4" x14ac:dyDescent="0.25">
      <c r="A20" s="26" t="s">
        <v>84</v>
      </c>
      <c r="B20" s="27" t="s">
        <v>85</v>
      </c>
      <c r="C20" s="28">
        <v>9600</v>
      </c>
      <c r="D20" s="107">
        <v>26256.000000000004</v>
      </c>
    </row>
    <row r="21" spans="1:4" x14ac:dyDescent="0.25">
      <c r="A21" s="26" t="s">
        <v>86</v>
      </c>
      <c r="B21" s="27" t="s">
        <v>71</v>
      </c>
      <c r="C21" s="28">
        <v>1230</v>
      </c>
      <c r="D21" s="107">
        <v>3364.05</v>
      </c>
    </row>
    <row r="22" spans="1:4" x14ac:dyDescent="0.25">
      <c r="A22" s="26" t="s">
        <v>87</v>
      </c>
      <c r="B22" s="27" t="s">
        <v>88</v>
      </c>
      <c r="C22" s="28">
        <v>49980</v>
      </c>
      <c r="D22" s="107">
        <v>136695.29999999999</v>
      </c>
    </row>
    <row r="23" spans="1:4" x14ac:dyDescent="0.25">
      <c r="A23" s="26" t="s">
        <v>89</v>
      </c>
      <c r="B23" s="27" t="s">
        <v>88</v>
      </c>
      <c r="C23" s="28">
        <v>28620</v>
      </c>
      <c r="D23" s="107">
        <v>78275.7</v>
      </c>
    </row>
    <row r="24" spans="1:4" x14ac:dyDescent="0.25">
      <c r="A24" s="26" t="s">
        <v>90</v>
      </c>
      <c r="B24" s="27" t="s">
        <v>88</v>
      </c>
      <c r="C24" s="28">
        <v>349230</v>
      </c>
      <c r="D24" s="107">
        <v>955144.0499999983</v>
      </c>
    </row>
    <row r="25" spans="1:4" x14ac:dyDescent="0.25">
      <c r="A25" s="26" t="s">
        <v>91</v>
      </c>
      <c r="B25" s="27" t="s">
        <v>92</v>
      </c>
      <c r="C25" s="28">
        <v>33960</v>
      </c>
      <c r="D25" s="107">
        <v>92880.6</v>
      </c>
    </row>
    <row r="26" spans="1:4" x14ac:dyDescent="0.25">
      <c r="A26" s="26" t="s">
        <v>93</v>
      </c>
      <c r="B26" s="27" t="s">
        <v>92</v>
      </c>
      <c r="C26" s="28">
        <v>166890</v>
      </c>
      <c r="D26" s="107">
        <v>456444.15000000061</v>
      </c>
    </row>
    <row r="27" spans="1:4" x14ac:dyDescent="0.25">
      <c r="A27" s="26" t="s">
        <v>94</v>
      </c>
      <c r="B27" s="27" t="s">
        <v>95</v>
      </c>
      <c r="C27" s="28">
        <v>45900</v>
      </c>
      <c r="D27" s="107">
        <v>138113.1</v>
      </c>
    </row>
    <row r="28" spans="1:4" x14ac:dyDescent="0.25">
      <c r="A28" s="26" t="s">
        <v>96</v>
      </c>
      <c r="B28" s="27" t="s">
        <v>95</v>
      </c>
      <c r="C28" s="28">
        <v>329190</v>
      </c>
      <c r="D28" s="107">
        <v>990532.70999999892</v>
      </c>
    </row>
    <row r="29" spans="1:4" x14ac:dyDescent="0.25">
      <c r="A29" s="26" t="s">
        <v>401</v>
      </c>
      <c r="B29" s="27" t="s">
        <v>110</v>
      </c>
      <c r="C29" s="28">
        <v>404910</v>
      </c>
      <c r="D29" s="107">
        <v>1107428.8500000008</v>
      </c>
    </row>
    <row r="30" spans="1:4" x14ac:dyDescent="0.25">
      <c r="A30" s="26" t="s">
        <v>97</v>
      </c>
      <c r="B30" s="27" t="s">
        <v>98</v>
      </c>
      <c r="C30" s="28">
        <v>212730</v>
      </c>
      <c r="D30" s="107">
        <v>640104.57999999961</v>
      </c>
    </row>
    <row r="31" spans="1:4" x14ac:dyDescent="0.25">
      <c r="A31" s="26" t="s">
        <v>99</v>
      </c>
      <c r="B31" s="27" t="s">
        <v>100</v>
      </c>
      <c r="C31" s="28">
        <v>122070</v>
      </c>
      <c r="D31" s="107">
        <v>333861.45000000024</v>
      </c>
    </row>
    <row r="32" spans="1:4" x14ac:dyDescent="0.25">
      <c r="A32" s="26" t="s">
        <v>101</v>
      </c>
      <c r="B32" s="27" t="s">
        <v>102</v>
      </c>
      <c r="C32" s="28">
        <v>64980</v>
      </c>
      <c r="D32" s="107">
        <v>177720.2999999999</v>
      </c>
    </row>
    <row r="33" spans="1:4" x14ac:dyDescent="0.25">
      <c r="A33" s="26" t="s">
        <v>103</v>
      </c>
      <c r="B33" s="27" t="s">
        <v>75</v>
      </c>
      <c r="C33" s="28">
        <v>25020</v>
      </c>
      <c r="D33" s="107">
        <v>68429.699999999983</v>
      </c>
    </row>
    <row r="34" spans="1:4" x14ac:dyDescent="0.25">
      <c r="A34" s="26" t="s">
        <v>104</v>
      </c>
      <c r="B34" s="27" t="s">
        <v>75</v>
      </c>
      <c r="C34" s="28">
        <v>10740</v>
      </c>
      <c r="D34" s="107">
        <v>29373.899999999998</v>
      </c>
    </row>
    <row r="35" spans="1:4" x14ac:dyDescent="0.25">
      <c r="A35" s="87" t="s">
        <v>874</v>
      </c>
      <c r="B35" s="163" t="s">
        <v>858</v>
      </c>
      <c r="C35" s="88">
        <v>539700</v>
      </c>
      <c r="D35" s="105">
        <v>1476079.4999999972</v>
      </c>
    </row>
    <row r="36" spans="1:4" x14ac:dyDescent="0.25">
      <c r="A36" s="91" t="s">
        <v>54</v>
      </c>
      <c r="B36" s="91" t="s">
        <v>55</v>
      </c>
      <c r="C36" s="167" t="s">
        <v>56</v>
      </c>
      <c r="D36" s="168" t="s">
        <v>43</v>
      </c>
    </row>
    <row r="37" spans="1:4" x14ac:dyDescent="0.25">
      <c r="A37" s="74" t="s">
        <v>876</v>
      </c>
      <c r="B37" s="94"/>
      <c r="C37" s="95"/>
      <c r="D37" s="96"/>
    </row>
    <row r="38" spans="1:4" x14ac:dyDescent="0.25">
      <c r="A38" s="26" t="s">
        <v>105</v>
      </c>
      <c r="B38" s="27" t="s">
        <v>106</v>
      </c>
      <c r="C38" s="28">
        <v>69270</v>
      </c>
      <c r="D38" s="107">
        <v>189453.4499999999</v>
      </c>
    </row>
    <row r="39" spans="1:4" x14ac:dyDescent="0.25">
      <c r="A39" s="26" t="s">
        <v>107</v>
      </c>
      <c r="B39" s="27" t="s">
        <v>108</v>
      </c>
      <c r="C39" s="28">
        <v>311850</v>
      </c>
      <c r="D39" s="107">
        <v>852909.75000000035</v>
      </c>
    </row>
    <row r="40" spans="1:4" x14ac:dyDescent="0.25">
      <c r="A40" s="26" t="s">
        <v>109</v>
      </c>
      <c r="B40" s="27" t="s">
        <v>110</v>
      </c>
      <c r="C40" s="28">
        <v>498549</v>
      </c>
      <c r="D40" s="107">
        <v>1363531.5199999979</v>
      </c>
    </row>
    <row r="41" spans="1:4" x14ac:dyDescent="0.25">
      <c r="A41" s="26" t="s">
        <v>111</v>
      </c>
      <c r="B41" s="27" t="s">
        <v>98</v>
      </c>
      <c r="C41" s="28">
        <v>46200</v>
      </c>
      <c r="D41" s="107">
        <v>126356.99999999996</v>
      </c>
    </row>
    <row r="42" spans="1:4" x14ac:dyDescent="0.25">
      <c r="A42" s="26" t="s">
        <v>112</v>
      </c>
      <c r="B42" s="27" t="s">
        <v>113</v>
      </c>
      <c r="C42" s="28">
        <v>18660</v>
      </c>
      <c r="D42" s="107">
        <v>51035.099999999991</v>
      </c>
    </row>
    <row r="43" spans="1:4" x14ac:dyDescent="0.25">
      <c r="A43" s="26" t="s">
        <v>114</v>
      </c>
      <c r="B43" s="27" t="s">
        <v>95</v>
      </c>
      <c r="C43" s="28">
        <v>16710</v>
      </c>
      <c r="D43" s="107">
        <v>50280.390000000007</v>
      </c>
    </row>
    <row r="44" spans="1:4" x14ac:dyDescent="0.25">
      <c r="A44" s="26" t="s">
        <v>115</v>
      </c>
      <c r="B44" s="27" t="s">
        <v>88</v>
      </c>
      <c r="C44" s="28">
        <v>22290</v>
      </c>
      <c r="D44" s="107">
        <v>60963.149999999994</v>
      </c>
    </row>
    <row r="45" spans="1:4" x14ac:dyDescent="0.25">
      <c r="A45" s="26" t="s">
        <v>116</v>
      </c>
      <c r="B45" s="27" t="s">
        <v>117</v>
      </c>
      <c r="C45" s="28">
        <v>137880</v>
      </c>
      <c r="D45" s="107">
        <v>377101.8000000004</v>
      </c>
    </row>
    <row r="46" spans="1:4" x14ac:dyDescent="0.25">
      <c r="A46" s="26" t="s">
        <v>118</v>
      </c>
      <c r="B46" s="27" t="s">
        <v>95</v>
      </c>
      <c r="C46" s="28">
        <v>237240</v>
      </c>
      <c r="D46" s="107">
        <v>713855.15999999887</v>
      </c>
    </row>
    <row r="47" spans="1:4" x14ac:dyDescent="0.25">
      <c r="A47" s="26" t="s">
        <v>119</v>
      </c>
      <c r="B47" s="27" t="s">
        <v>120</v>
      </c>
      <c r="C47" s="28">
        <v>9870</v>
      </c>
      <c r="D47" s="107">
        <v>26994.45</v>
      </c>
    </row>
    <row r="48" spans="1:4" x14ac:dyDescent="0.25">
      <c r="A48" s="26" t="s">
        <v>121</v>
      </c>
      <c r="B48" s="27" t="s">
        <v>75</v>
      </c>
      <c r="C48" s="28">
        <v>24220</v>
      </c>
      <c r="D48" s="107">
        <v>66241.67</v>
      </c>
    </row>
    <row r="49" spans="1:4" x14ac:dyDescent="0.25">
      <c r="A49" s="26" t="s">
        <v>402</v>
      </c>
      <c r="B49" s="27" t="s">
        <v>92</v>
      </c>
      <c r="C49" s="28">
        <v>16290</v>
      </c>
      <c r="D49" s="107">
        <v>44553.14999999998</v>
      </c>
    </row>
    <row r="50" spans="1:4" x14ac:dyDescent="0.25">
      <c r="A50" s="26" t="s">
        <v>403</v>
      </c>
      <c r="B50" s="27" t="s">
        <v>404</v>
      </c>
      <c r="C50" s="28">
        <v>12330</v>
      </c>
      <c r="D50" s="107">
        <v>33722.550000000003</v>
      </c>
    </row>
    <row r="51" spans="1:4" x14ac:dyDescent="0.25">
      <c r="A51" s="26" t="s">
        <v>405</v>
      </c>
      <c r="B51" s="27" t="s">
        <v>117</v>
      </c>
      <c r="C51" s="28">
        <v>26640</v>
      </c>
      <c r="D51" s="107">
        <v>72860.399999999994</v>
      </c>
    </row>
    <row r="52" spans="1:4" x14ac:dyDescent="0.25">
      <c r="A52" s="26" t="s">
        <v>406</v>
      </c>
      <c r="B52" s="27" t="s">
        <v>98</v>
      </c>
      <c r="C52" s="28">
        <v>29370</v>
      </c>
      <c r="D52" s="107">
        <v>88374.330000000045</v>
      </c>
    </row>
    <row r="53" spans="1:4" x14ac:dyDescent="0.25">
      <c r="A53" s="26" t="s">
        <v>425</v>
      </c>
      <c r="B53" s="27" t="s">
        <v>426</v>
      </c>
      <c r="C53" s="28">
        <v>510</v>
      </c>
      <c r="D53" s="107">
        <v>1534.5900000000001</v>
      </c>
    </row>
    <row r="54" spans="1:4" x14ac:dyDescent="0.25">
      <c r="A54" s="26" t="s">
        <v>427</v>
      </c>
      <c r="B54" s="27" t="s">
        <v>424</v>
      </c>
      <c r="C54" s="28">
        <v>810</v>
      </c>
      <c r="D54" s="107">
        <v>2215.35</v>
      </c>
    </row>
    <row r="55" spans="1:4" x14ac:dyDescent="0.25">
      <c r="A55" s="22" t="s">
        <v>31</v>
      </c>
      <c r="B55" s="23"/>
      <c r="C55" s="24">
        <f>SUM(C56:C68,C69:C76)</f>
        <v>839470</v>
      </c>
      <c r="D55" s="112">
        <f>SUM(D56:D68,D69:D76)</f>
        <v>3791136.3899999978</v>
      </c>
    </row>
    <row r="56" spans="1:4" x14ac:dyDescent="0.25">
      <c r="A56" s="26" t="s">
        <v>122</v>
      </c>
      <c r="B56" s="27" t="s">
        <v>80</v>
      </c>
      <c r="C56" s="28">
        <v>69490</v>
      </c>
      <c r="D56" s="107">
        <v>308049.17</v>
      </c>
    </row>
    <row r="57" spans="1:4" x14ac:dyDescent="0.25">
      <c r="A57" s="26" t="s">
        <v>123</v>
      </c>
      <c r="B57" s="27" t="s">
        <v>124</v>
      </c>
      <c r="C57" s="28">
        <v>42240</v>
      </c>
      <c r="D57" s="107">
        <v>198823.67999999988</v>
      </c>
    </row>
    <row r="58" spans="1:4" x14ac:dyDescent="0.25">
      <c r="A58" s="26" t="s">
        <v>125</v>
      </c>
      <c r="B58" s="27" t="s">
        <v>61</v>
      </c>
      <c r="C58" s="28">
        <v>31000</v>
      </c>
      <c r="D58" s="107">
        <v>137422.99999999991</v>
      </c>
    </row>
    <row r="59" spans="1:4" x14ac:dyDescent="0.25">
      <c r="A59" s="26" t="s">
        <v>126</v>
      </c>
      <c r="B59" s="27" t="s">
        <v>127</v>
      </c>
      <c r="C59" s="28">
        <v>26190</v>
      </c>
      <c r="D59" s="107">
        <v>123276.32999999999</v>
      </c>
    </row>
    <row r="60" spans="1:4" x14ac:dyDescent="0.25">
      <c r="A60" s="26" t="s">
        <v>128</v>
      </c>
      <c r="B60" s="27" t="s">
        <v>129</v>
      </c>
      <c r="C60" s="28">
        <v>33310</v>
      </c>
      <c r="D60" s="107">
        <v>147663.22999999995</v>
      </c>
    </row>
    <row r="61" spans="1:4" x14ac:dyDescent="0.25">
      <c r="A61" s="26" t="s">
        <v>130</v>
      </c>
      <c r="B61" s="27" t="s">
        <v>131</v>
      </c>
      <c r="C61" s="28">
        <v>41260</v>
      </c>
      <c r="D61" s="107">
        <v>182905.5799999999</v>
      </c>
    </row>
    <row r="62" spans="1:4" x14ac:dyDescent="0.25">
      <c r="A62" s="26" t="s">
        <v>132</v>
      </c>
      <c r="B62" s="27" t="s">
        <v>133</v>
      </c>
      <c r="C62" s="28">
        <v>9530</v>
      </c>
      <c r="D62" s="107">
        <v>42246.489999999991</v>
      </c>
    </row>
    <row r="63" spans="1:4" x14ac:dyDescent="0.25">
      <c r="A63" s="26" t="s">
        <v>407</v>
      </c>
      <c r="B63" s="27" t="s">
        <v>408</v>
      </c>
      <c r="C63" s="28">
        <v>104100</v>
      </c>
      <c r="D63" s="107">
        <v>461475.30000000028</v>
      </c>
    </row>
    <row r="64" spans="1:4" x14ac:dyDescent="0.25">
      <c r="A64" s="26" t="s">
        <v>134</v>
      </c>
      <c r="B64" s="27" t="s">
        <v>102</v>
      </c>
      <c r="C64" s="28">
        <v>75380</v>
      </c>
      <c r="D64" s="107">
        <v>334159.5399999998</v>
      </c>
    </row>
    <row r="65" spans="1:19" x14ac:dyDescent="0.25">
      <c r="A65" s="26" t="s">
        <v>135</v>
      </c>
      <c r="B65" s="27" t="s">
        <v>75</v>
      </c>
      <c r="C65" s="28">
        <v>6020</v>
      </c>
      <c r="D65" s="107">
        <v>26686.66</v>
      </c>
    </row>
    <row r="66" spans="1:19" x14ac:dyDescent="0.25">
      <c r="A66" s="26" t="s">
        <v>136</v>
      </c>
      <c r="B66" s="27" t="s">
        <v>110</v>
      </c>
      <c r="C66" s="28">
        <v>70350</v>
      </c>
      <c r="D66" s="107">
        <v>311861.54999999987</v>
      </c>
    </row>
    <row r="67" spans="1:19" x14ac:dyDescent="0.25">
      <c r="A67" s="26" t="s">
        <v>137</v>
      </c>
      <c r="B67" s="27" t="s">
        <v>138</v>
      </c>
      <c r="C67" s="28">
        <v>51180</v>
      </c>
      <c r="D67" s="107">
        <v>226880.93999999989</v>
      </c>
    </row>
    <row r="68" spans="1:19" x14ac:dyDescent="0.25">
      <c r="A68" s="26" t="s">
        <v>139</v>
      </c>
      <c r="B68" s="127" t="s">
        <v>95</v>
      </c>
      <c r="C68" s="128">
        <v>119100</v>
      </c>
      <c r="D68" s="129">
        <v>560603.69999999844</v>
      </c>
    </row>
    <row r="69" spans="1:19" x14ac:dyDescent="0.25">
      <c r="A69" s="26" t="s">
        <v>140</v>
      </c>
      <c r="B69" s="122" t="s">
        <v>88</v>
      </c>
      <c r="C69" s="123">
        <v>89490</v>
      </c>
      <c r="D69" s="124">
        <v>396709.17000000016</v>
      </c>
    </row>
    <row r="70" spans="1:19" x14ac:dyDescent="0.25">
      <c r="A70" s="87" t="s">
        <v>875</v>
      </c>
      <c r="B70" s="164" t="s">
        <v>98</v>
      </c>
      <c r="C70" s="165">
        <v>64810</v>
      </c>
      <c r="D70" s="166">
        <v>305060.66999999981</v>
      </c>
    </row>
    <row r="71" spans="1:19" x14ac:dyDescent="0.25">
      <c r="A71" s="91" t="s">
        <v>54</v>
      </c>
      <c r="B71" s="91" t="s">
        <v>55</v>
      </c>
      <c r="C71" s="89" t="s">
        <v>56</v>
      </c>
      <c r="D71" s="106" t="s">
        <v>43</v>
      </c>
    </row>
    <row r="72" spans="1:19" x14ac:dyDescent="0.25">
      <c r="A72" s="74" t="s">
        <v>876</v>
      </c>
      <c r="B72" s="94"/>
      <c r="C72" s="97"/>
      <c r="D72" s="104"/>
    </row>
    <row r="73" spans="1:19" x14ac:dyDescent="0.25">
      <c r="A73" s="26" t="s">
        <v>428</v>
      </c>
      <c r="B73" s="122" t="s">
        <v>429</v>
      </c>
      <c r="C73" s="123">
        <v>2280</v>
      </c>
      <c r="D73" s="124">
        <v>10731.960000000001</v>
      </c>
    </row>
    <row r="74" spans="1:19" x14ac:dyDescent="0.25">
      <c r="A74" s="26" t="s">
        <v>430</v>
      </c>
      <c r="B74" s="122" t="s">
        <v>431</v>
      </c>
      <c r="C74" s="123">
        <v>2160</v>
      </c>
      <c r="D74" s="124">
        <v>9575.2800000000007</v>
      </c>
    </row>
    <row r="75" spans="1:19" x14ac:dyDescent="0.25">
      <c r="A75" s="26" t="s">
        <v>432</v>
      </c>
      <c r="B75" s="122" t="s">
        <v>433</v>
      </c>
      <c r="C75" s="123">
        <v>90</v>
      </c>
      <c r="D75" s="124">
        <v>398.97</v>
      </c>
    </row>
    <row r="76" spans="1:19" s="81" customFormat="1" x14ac:dyDescent="0.25">
      <c r="A76" s="26" t="s">
        <v>434</v>
      </c>
      <c r="B76" s="122" t="s">
        <v>435</v>
      </c>
      <c r="C76" s="123">
        <v>1490</v>
      </c>
      <c r="D76" s="124">
        <v>6605.17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s="81" customFormat="1" x14ac:dyDescent="0.25">
      <c r="A77" s="158"/>
      <c r="B77" s="122"/>
      <c r="C77" s="123"/>
      <c r="D77" s="124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s="81" customFormat="1" x14ac:dyDescent="0.25">
      <c r="A78" s="158"/>
      <c r="B78" s="122"/>
      <c r="C78" s="123"/>
      <c r="D78" s="124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A79" s="158"/>
      <c r="B79" s="122"/>
      <c r="C79" s="123"/>
      <c r="D79" s="124"/>
    </row>
    <row r="80" spans="1:19" x14ac:dyDescent="0.25">
      <c r="A80" s="158"/>
      <c r="B80" s="122"/>
      <c r="C80" s="123"/>
      <c r="D80" s="124"/>
    </row>
    <row r="81" spans="1:4" x14ac:dyDescent="0.25">
      <c r="A81" s="158"/>
      <c r="B81" s="122"/>
      <c r="C81" s="123"/>
      <c r="D81" s="124"/>
    </row>
    <row r="82" spans="1:4" x14ac:dyDescent="0.25">
      <c r="A82" s="158"/>
      <c r="B82" s="122"/>
      <c r="C82" s="123"/>
      <c r="D82" s="124"/>
    </row>
    <row r="83" spans="1:4" x14ac:dyDescent="0.25">
      <c r="A83" s="158"/>
      <c r="B83" s="122"/>
      <c r="C83" s="123"/>
      <c r="D83" s="124"/>
    </row>
    <row r="84" spans="1:4" x14ac:dyDescent="0.25">
      <c r="A84" s="158"/>
      <c r="B84" s="122"/>
      <c r="C84" s="123"/>
      <c r="D84" s="124"/>
    </row>
    <row r="85" spans="1:4" x14ac:dyDescent="0.25">
      <c r="A85" s="158"/>
      <c r="B85" s="122"/>
      <c r="C85" s="123"/>
      <c r="D85" s="124"/>
    </row>
    <row r="86" spans="1:4" x14ac:dyDescent="0.25">
      <c r="A86" s="158"/>
      <c r="B86" s="122"/>
      <c r="C86" s="123"/>
      <c r="D86" s="124"/>
    </row>
    <row r="87" spans="1:4" x14ac:dyDescent="0.25">
      <c r="A87" s="158"/>
      <c r="B87" s="122"/>
      <c r="C87" s="123"/>
      <c r="D87" s="124"/>
    </row>
    <row r="88" spans="1:4" x14ac:dyDescent="0.25">
      <c r="A88" s="158"/>
      <c r="B88" s="122"/>
      <c r="C88" s="123"/>
      <c r="D88" s="124"/>
    </row>
    <row r="89" spans="1:4" x14ac:dyDescent="0.25">
      <c r="A89" s="158"/>
      <c r="B89" s="122"/>
      <c r="C89" s="123"/>
      <c r="D89" s="124"/>
    </row>
    <row r="90" spans="1:4" x14ac:dyDescent="0.25">
      <c r="A90" s="158"/>
      <c r="B90" s="122"/>
      <c r="C90" s="123"/>
      <c r="D90" s="124"/>
    </row>
    <row r="91" spans="1:4" x14ac:dyDescent="0.25">
      <c r="A91" s="158"/>
      <c r="B91" s="122"/>
      <c r="C91" s="123"/>
      <c r="D91" s="124"/>
    </row>
    <row r="92" spans="1:4" x14ac:dyDescent="0.25">
      <c r="A92" s="158"/>
      <c r="B92" s="122"/>
      <c r="C92" s="123"/>
      <c r="D92" s="124"/>
    </row>
    <row r="93" spans="1:4" x14ac:dyDescent="0.25">
      <c r="A93" s="158"/>
      <c r="B93" s="122"/>
      <c r="C93" s="123"/>
      <c r="D93" s="124"/>
    </row>
    <row r="94" spans="1:4" x14ac:dyDescent="0.25">
      <c r="A94" s="158"/>
      <c r="B94" s="122"/>
      <c r="C94" s="123"/>
      <c r="D94" s="124"/>
    </row>
    <row r="95" spans="1:4" x14ac:dyDescent="0.25">
      <c r="A95" s="158"/>
      <c r="B95" s="122"/>
      <c r="C95" s="123"/>
      <c r="D95" s="124"/>
    </row>
    <row r="96" spans="1:4" x14ac:dyDescent="0.25">
      <c r="A96" s="158"/>
      <c r="B96" s="122"/>
      <c r="C96" s="123"/>
      <c r="D96" s="124"/>
    </row>
    <row r="97" spans="1:4" x14ac:dyDescent="0.25">
      <c r="A97" s="158"/>
      <c r="B97" s="122"/>
      <c r="C97" s="123"/>
      <c r="D97" s="124"/>
    </row>
    <row r="98" spans="1:4" x14ac:dyDescent="0.25">
      <c r="A98" s="158"/>
      <c r="B98" s="122"/>
      <c r="C98" s="123"/>
      <c r="D98" s="124"/>
    </row>
    <row r="99" spans="1:4" x14ac:dyDescent="0.25">
      <c r="A99" s="158"/>
      <c r="B99" s="122"/>
      <c r="C99" s="123"/>
      <c r="D99" s="124"/>
    </row>
    <row r="100" spans="1:4" x14ac:dyDescent="0.25">
      <c r="A100" s="158"/>
      <c r="B100" s="122"/>
      <c r="C100" s="123"/>
      <c r="D100" s="124"/>
    </row>
    <row r="101" spans="1:4" x14ac:dyDescent="0.25">
      <c r="A101" s="158"/>
      <c r="B101" s="122"/>
      <c r="C101" s="123"/>
      <c r="D101" s="124"/>
    </row>
    <row r="102" spans="1:4" x14ac:dyDescent="0.25">
      <c r="A102" s="158"/>
      <c r="B102" s="122"/>
      <c r="C102" s="123"/>
      <c r="D102" s="124"/>
    </row>
    <row r="103" spans="1:4" x14ac:dyDescent="0.25">
      <c r="A103" s="158"/>
      <c r="B103" s="122"/>
      <c r="C103" s="123"/>
      <c r="D103" s="124"/>
    </row>
    <row r="104" spans="1:4" x14ac:dyDescent="0.25">
      <c r="A104" s="158"/>
      <c r="B104" s="122"/>
      <c r="C104" s="123"/>
      <c r="D104" s="124"/>
    </row>
    <row r="105" spans="1:4" x14ac:dyDescent="0.25">
      <c r="A105" s="29"/>
      <c r="B105" s="155" t="s">
        <v>57</v>
      </c>
      <c r="C105" s="156"/>
      <c r="D105" s="157"/>
    </row>
    <row r="106" spans="1:4" x14ac:dyDescent="0.25">
      <c r="A106" s="16" t="s">
        <v>54</v>
      </c>
      <c r="B106" s="16" t="s">
        <v>55</v>
      </c>
      <c r="C106" s="17" t="s">
        <v>56</v>
      </c>
      <c r="D106" s="103" t="s">
        <v>43</v>
      </c>
    </row>
    <row r="107" spans="1:4" x14ac:dyDescent="0.25">
      <c r="A107" s="16" t="s">
        <v>28</v>
      </c>
      <c r="B107" s="16"/>
      <c r="C107" s="19">
        <f>SUM(G2aUtilisation,G2bUtilisation)</f>
        <v>2739694</v>
      </c>
      <c r="D107" s="108">
        <f>SUM(G2aTotalCost,G2bTotalCost)</f>
        <v>15138055.570000026</v>
      </c>
    </row>
    <row r="108" spans="1:4" x14ac:dyDescent="0.25">
      <c r="A108" s="31" t="s">
        <v>26</v>
      </c>
      <c r="B108" s="32"/>
      <c r="C108" s="33">
        <f>SUM(C109:C131,C132:C149)</f>
        <v>1255965</v>
      </c>
      <c r="D108" s="111">
        <f>SUM(D109:D131,D132:D149)</f>
        <v>5675211.9900000095</v>
      </c>
    </row>
    <row r="109" spans="1:4" x14ac:dyDescent="0.25">
      <c r="A109" s="26" t="s">
        <v>141</v>
      </c>
      <c r="B109" s="127" t="s">
        <v>80</v>
      </c>
      <c r="C109" s="128">
        <v>9870</v>
      </c>
      <c r="D109" s="129">
        <v>20430.900000000005</v>
      </c>
    </row>
    <row r="110" spans="1:4" x14ac:dyDescent="0.25">
      <c r="A110" s="26" t="s">
        <v>142</v>
      </c>
      <c r="B110" s="122" t="s">
        <v>61</v>
      </c>
      <c r="C110" s="123">
        <v>3720</v>
      </c>
      <c r="D110" s="124">
        <v>7700.3999999999987</v>
      </c>
    </row>
    <row r="111" spans="1:4" x14ac:dyDescent="0.25">
      <c r="A111" s="26" t="s">
        <v>143</v>
      </c>
      <c r="B111" s="122" t="s">
        <v>71</v>
      </c>
      <c r="C111" s="123">
        <v>10</v>
      </c>
      <c r="D111" s="124">
        <v>44.17</v>
      </c>
    </row>
    <row r="112" spans="1:4" x14ac:dyDescent="0.25">
      <c r="A112" s="26" t="s">
        <v>144</v>
      </c>
      <c r="B112" s="122" t="s">
        <v>145</v>
      </c>
      <c r="C112" s="123">
        <v>3350</v>
      </c>
      <c r="D112" s="124">
        <v>14796.950000000003</v>
      </c>
    </row>
    <row r="113" spans="1:4" x14ac:dyDescent="0.25">
      <c r="A113" s="26" t="s">
        <v>146</v>
      </c>
      <c r="B113" s="122" t="s">
        <v>61</v>
      </c>
      <c r="C113" s="123">
        <v>5580</v>
      </c>
      <c r="D113" s="124">
        <v>8593.1999999999989</v>
      </c>
    </row>
    <row r="114" spans="1:4" x14ac:dyDescent="0.25">
      <c r="A114" s="26" t="s">
        <v>147</v>
      </c>
      <c r="B114" s="122" t="s">
        <v>71</v>
      </c>
      <c r="C114" s="123">
        <v>120</v>
      </c>
      <c r="D114" s="124">
        <v>248.4</v>
      </c>
    </row>
    <row r="115" spans="1:4" x14ac:dyDescent="0.25">
      <c r="A115" s="26" t="s">
        <v>148</v>
      </c>
      <c r="B115" s="122" t="s">
        <v>83</v>
      </c>
      <c r="C115" s="123">
        <v>7490</v>
      </c>
      <c r="D115" s="124">
        <v>15504.3</v>
      </c>
    </row>
    <row r="116" spans="1:4" x14ac:dyDescent="0.25">
      <c r="A116" s="26" t="s">
        <v>149</v>
      </c>
      <c r="B116" s="122" t="s">
        <v>83</v>
      </c>
      <c r="C116" s="123">
        <v>27430</v>
      </c>
      <c r="D116" s="124">
        <v>42242.200000000004</v>
      </c>
    </row>
    <row r="117" spans="1:4" x14ac:dyDescent="0.25">
      <c r="A117" s="26" t="s">
        <v>150</v>
      </c>
      <c r="B117" s="122" t="s">
        <v>75</v>
      </c>
      <c r="C117" s="123">
        <v>10020</v>
      </c>
      <c r="D117" s="124">
        <v>34228.32</v>
      </c>
    </row>
    <row r="118" spans="1:4" x14ac:dyDescent="0.25">
      <c r="A118" s="26" t="s">
        <v>151</v>
      </c>
      <c r="B118" s="122" t="s">
        <v>85</v>
      </c>
      <c r="C118" s="123">
        <v>12000</v>
      </c>
      <c r="D118" s="124">
        <v>18480.000000000004</v>
      </c>
    </row>
    <row r="119" spans="1:4" x14ac:dyDescent="0.25">
      <c r="A119" s="26" t="s">
        <v>152</v>
      </c>
      <c r="B119" s="122" t="s">
        <v>153</v>
      </c>
      <c r="C119" s="123">
        <v>13050</v>
      </c>
      <c r="D119" s="124">
        <v>20097.000000000007</v>
      </c>
    </row>
    <row r="120" spans="1:4" x14ac:dyDescent="0.25">
      <c r="A120" s="26" t="s">
        <v>154</v>
      </c>
      <c r="B120" s="122" t="s">
        <v>75</v>
      </c>
      <c r="C120" s="123">
        <v>85080</v>
      </c>
      <c r="D120" s="124">
        <v>397663.92000000033</v>
      </c>
    </row>
    <row r="121" spans="1:4" x14ac:dyDescent="0.25">
      <c r="A121" s="26" t="s">
        <v>155</v>
      </c>
      <c r="B121" s="122" t="s">
        <v>92</v>
      </c>
      <c r="C121" s="123">
        <v>5430</v>
      </c>
      <c r="D121" s="124">
        <v>22675.679999999993</v>
      </c>
    </row>
    <row r="122" spans="1:4" x14ac:dyDescent="0.25">
      <c r="A122" s="26" t="s">
        <v>156</v>
      </c>
      <c r="B122" s="122" t="s">
        <v>157</v>
      </c>
      <c r="C122" s="123">
        <v>140760</v>
      </c>
      <c r="D122" s="124">
        <v>657912.24000000174</v>
      </c>
    </row>
    <row r="123" spans="1:4" x14ac:dyDescent="0.25">
      <c r="A123" s="26" t="s">
        <v>158</v>
      </c>
      <c r="B123" s="122" t="s">
        <v>159</v>
      </c>
      <c r="C123" s="123">
        <v>41700</v>
      </c>
      <c r="D123" s="124">
        <v>203454.3</v>
      </c>
    </row>
    <row r="124" spans="1:4" x14ac:dyDescent="0.25">
      <c r="A124" s="26" t="s">
        <v>160</v>
      </c>
      <c r="B124" s="122" t="s">
        <v>159</v>
      </c>
      <c r="C124" s="123">
        <v>13780</v>
      </c>
      <c r="D124" s="124">
        <v>67232.619999999981</v>
      </c>
    </row>
    <row r="125" spans="1:4" x14ac:dyDescent="0.25">
      <c r="A125" s="26" t="s">
        <v>409</v>
      </c>
      <c r="B125" s="122" t="s">
        <v>110</v>
      </c>
      <c r="C125" s="123">
        <v>181310</v>
      </c>
      <c r="D125" s="124">
        <v>847442.85000000254</v>
      </c>
    </row>
    <row r="126" spans="1:4" x14ac:dyDescent="0.25">
      <c r="A126" s="26" t="s">
        <v>161</v>
      </c>
      <c r="B126" s="122" t="s">
        <v>162</v>
      </c>
      <c r="C126" s="123">
        <v>5940</v>
      </c>
      <c r="D126" s="124">
        <v>28981.259999999991</v>
      </c>
    </row>
    <row r="127" spans="1:4" x14ac:dyDescent="0.25">
      <c r="A127" s="26" t="s">
        <v>163</v>
      </c>
      <c r="B127" s="122" t="s">
        <v>100</v>
      </c>
      <c r="C127" s="123">
        <v>16590</v>
      </c>
      <c r="D127" s="124">
        <v>77541.66</v>
      </c>
    </row>
    <row r="128" spans="1:4" x14ac:dyDescent="0.25">
      <c r="A128" s="26" t="s">
        <v>164</v>
      </c>
      <c r="B128" s="122" t="s">
        <v>108</v>
      </c>
      <c r="C128" s="123">
        <v>91650</v>
      </c>
      <c r="D128" s="124">
        <v>428372.1000000005</v>
      </c>
    </row>
    <row r="129" spans="1:4" x14ac:dyDescent="0.25">
      <c r="A129" s="26" t="s">
        <v>165</v>
      </c>
      <c r="B129" s="122" t="s">
        <v>110</v>
      </c>
      <c r="C129" s="123">
        <v>4440</v>
      </c>
      <c r="D129" s="124">
        <v>20752.559999999998</v>
      </c>
    </row>
    <row r="130" spans="1:4" x14ac:dyDescent="0.25">
      <c r="A130" s="26" t="s">
        <v>166</v>
      </c>
      <c r="B130" s="122" t="s">
        <v>95</v>
      </c>
      <c r="C130" s="123">
        <v>5070</v>
      </c>
      <c r="D130" s="124">
        <v>24736.529999999992</v>
      </c>
    </row>
    <row r="131" spans="1:4" x14ac:dyDescent="0.25">
      <c r="A131" s="26" t="s">
        <v>167</v>
      </c>
      <c r="B131" s="122" t="s">
        <v>106</v>
      </c>
      <c r="C131" s="123">
        <v>81900</v>
      </c>
      <c r="D131" s="124">
        <v>382800.60000000068</v>
      </c>
    </row>
    <row r="132" spans="1:4" x14ac:dyDescent="0.25">
      <c r="A132" s="26" t="s">
        <v>168</v>
      </c>
      <c r="B132" s="122" t="s">
        <v>169</v>
      </c>
      <c r="C132" s="123">
        <v>26760</v>
      </c>
      <c r="D132" s="124">
        <v>130562.04000000002</v>
      </c>
    </row>
    <row r="133" spans="1:4" x14ac:dyDescent="0.25">
      <c r="A133" s="26" t="s">
        <v>170</v>
      </c>
      <c r="B133" s="122" t="s">
        <v>171</v>
      </c>
      <c r="C133" s="123">
        <v>244050</v>
      </c>
      <c r="D133" s="124">
        <v>1168659.4500000044</v>
      </c>
    </row>
    <row r="134" spans="1:4" x14ac:dyDescent="0.25">
      <c r="A134" s="36" t="s">
        <v>172</v>
      </c>
      <c r="B134" s="130" t="s">
        <v>113</v>
      </c>
      <c r="C134" s="131">
        <v>5730</v>
      </c>
      <c r="D134" s="132">
        <v>26782.02</v>
      </c>
    </row>
    <row r="135" spans="1:4" x14ac:dyDescent="0.25">
      <c r="A135" s="26" t="s">
        <v>173</v>
      </c>
      <c r="B135" s="37" t="s">
        <v>113</v>
      </c>
      <c r="C135" s="38">
        <v>3240</v>
      </c>
      <c r="D135" s="119">
        <v>15143.759999999997</v>
      </c>
    </row>
    <row r="136" spans="1:4" x14ac:dyDescent="0.25">
      <c r="A136" s="26" t="s">
        <v>174</v>
      </c>
      <c r="B136" s="37" t="s">
        <v>175</v>
      </c>
      <c r="C136" s="38">
        <v>60030</v>
      </c>
      <c r="D136" s="119">
        <v>280580.21999999997</v>
      </c>
    </row>
    <row r="137" spans="1:4" x14ac:dyDescent="0.25">
      <c r="A137" s="26" t="s">
        <v>176</v>
      </c>
      <c r="B137" s="37" t="s">
        <v>95</v>
      </c>
      <c r="C137" s="38">
        <v>14350</v>
      </c>
      <c r="D137" s="119">
        <v>70013.64999999998</v>
      </c>
    </row>
    <row r="138" spans="1:4" x14ac:dyDescent="0.25">
      <c r="A138" s="26" t="s">
        <v>177</v>
      </c>
      <c r="B138" s="27" t="s">
        <v>95</v>
      </c>
      <c r="C138" s="28">
        <v>39525</v>
      </c>
      <c r="D138" s="107">
        <v>192842.48000000004</v>
      </c>
    </row>
    <row r="139" spans="1:4" x14ac:dyDescent="0.25">
      <c r="A139" s="26" t="s">
        <v>178</v>
      </c>
      <c r="B139" s="27" t="s">
        <v>179</v>
      </c>
      <c r="C139" s="28">
        <v>9750</v>
      </c>
      <c r="D139" s="107">
        <v>45571.5</v>
      </c>
    </row>
    <row r="140" spans="1:4" x14ac:dyDescent="0.25">
      <c r="A140" s="87" t="s">
        <v>180</v>
      </c>
      <c r="B140" s="163" t="s">
        <v>157</v>
      </c>
      <c r="C140" s="88">
        <v>16770</v>
      </c>
      <c r="D140" s="105">
        <v>78382.98</v>
      </c>
    </row>
    <row r="141" spans="1:4" x14ac:dyDescent="0.25">
      <c r="A141" s="91" t="s">
        <v>54</v>
      </c>
      <c r="B141" s="91" t="s">
        <v>55</v>
      </c>
      <c r="C141" s="89" t="s">
        <v>56</v>
      </c>
      <c r="D141" s="106" t="s">
        <v>43</v>
      </c>
    </row>
    <row r="142" spans="1:4" x14ac:dyDescent="0.25">
      <c r="A142" s="99" t="s">
        <v>878</v>
      </c>
      <c r="B142" s="94"/>
      <c r="C142" s="97"/>
      <c r="D142" s="104"/>
    </row>
    <row r="143" spans="1:4" x14ac:dyDescent="0.25">
      <c r="A143" s="26" t="s">
        <v>181</v>
      </c>
      <c r="B143" s="37" t="s">
        <v>182</v>
      </c>
      <c r="C143" s="38">
        <v>7440</v>
      </c>
      <c r="D143" s="119">
        <v>34774.560000000005</v>
      </c>
    </row>
    <row r="144" spans="1:4" x14ac:dyDescent="0.25">
      <c r="A144" s="26" t="s">
        <v>183</v>
      </c>
      <c r="B144" s="37" t="s">
        <v>157</v>
      </c>
      <c r="C144" s="38">
        <v>45960</v>
      </c>
      <c r="D144" s="119">
        <v>214817.03999999995</v>
      </c>
    </row>
    <row r="145" spans="1:4" x14ac:dyDescent="0.25">
      <c r="A145" s="26" t="s">
        <v>410</v>
      </c>
      <c r="B145" s="37" t="s">
        <v>92</v>
      </c>
      <c r="C145" s="38">
        <v>10000</v>
      </c>
      <c r="D145" s="119">
        <v>46740</v>
      </c>
    </row>
    <row r="146" spans="1:4" x14ac:dyDescent="0.25">
      <c r="A146" s="26" t="s">
        <v>411</v>
      </c>
      <c r="B146" s="37" t="s">
        <v>117</v>
      </c>
      <c r="C146" s="38">
        <v>5460</v>
      </c>
      <c r="D146" s="119">
        <v>25520.04</v>
      </c>
    </row>
    <row r="147" spans="1:4" x14ac:dyDescent="0.25">
      <c r="A147" s="26" t="s">
        <v>436</v>
      </c>
      <c r="B147" s="27" t="s">
        <v>437</v>
      </c>
      <c r="C147" s="28">
        <v>30</v>
      </c>
      <c r="D147" s="107">
        <v>146.37</v>
      </c>
    </row>
    <row r="148" spans="1:4" x14ac:dyDescent="0.25">
      <c r="A148" s="26" t="s">
        <v>438</v>
      </c>
      <c r="B148" s="27" t="s">
        <v>439</v>
      </c>
      <c r="C148" s="28">
        <v>160</v>
      </c>
      <c r="D148" s="107">
        <v>780.6400000000001</v>
      </c>
    </row>
    <row r="149" spans="1:4" x14ac:dyDescent="0.25">
      <c r="A149" s="26" t="s">
        <v>440</v>
      </c>
      <c r="B149" s="37" t="s">
        <v>424</v>
      </c>
      <c r="C149" s="38">
        <v>420</v>
      </c>
      <c r="D149" s="119">
        <v>1963.08</v>
      </c>
    </row>
    <row r="150" spans="1:4" x14ac:dyDescent="0.25">
      <c r="A150" s="31" t="s">
        <v>25</v>
      </c>
      <c r="B150" s="23"/>
      <c r="C150" s="24">
        <f>SUM(C151:C165,C166:C173)</f>
        <v>1483729</v>
      </c>
      <c r="D150" s="112">
        <f>SUM(D151:D165,D166:D173)</f>
        <v>9462843.5800000168</v>
      </c>
    </row>
    <row r="151" spans="1:4" x14ac:dyDescent="0.25">
      <c r="A151" s="26" t="s">
        <v>184</v>
      </c>
      <c r="B151" s="27" t="s">
        <v>61</v>
      </c>
      <c r="C151" s="28">
        <v>18850</v>
      </c>
      <c r="D151" s="107">
        <v>73892.000000000015</v>
      </c>
    </row>
    <row r="152" spans="1:4" x14ac:dyDescent="0.25">
      <c r="A152" s="26" t="s">
        <v>185</v>
      </c>
      <c r="B152" s="27" t="s">
        <v>186</v>
      </c>
      <c r="C152" s="28">
        <v>6670</v>
      </c>
      <c r="D152" s="107">
        <v>26146.399999999998</v>
      </c>
    </row>
    <row r="153" spans="1:4" x14ac:dyDescent="0.25">
      <c r="A153" s="26" t="s">
        <v>187</v>
      </c>
      <c r="B153" s="27" t="s">
        <v>188</v>
      </c>
      <c r="C153" s="28">
        <v>29000</v>
      </c>
      <c r="D153" s="107">
        <v>190762.00000000009</v>
      </c>
    </row>
    <row r="154" spans="1:4" x14ac:dyDescent="0.25">
      <c r="A154" s="26" t="s">
        <v>189</v>
      </c>
      <c r="B154" s="27" t="s">
        <v>190</v>
      </c>
      <c r="C154" s="28">
        <v>59030</v>
      </c>
      <c r="D154" s="107">
        <v>376198.18999999977</v>
      </c>
    </row>
    <row r="155" spans="1:4" x14ac:dyDescent="0.25">
      <c r="A155" s="26" t="s">
        <v>191</v>
      </c>
      <c r="B155" s="27" t="s">
        <v>192</v>
      </c>
      <c r="C155" s="28">
        <v>24470</v>
      </c>
      <c r="D155" s="107">
        <v>155947.30999999997</v>
      </c>
    </row>
    <row r="156" spans="1:4" x14ac:dyDescent="0.25">
      <c r="A156" s="26" t="s">
        <v>412</v>
      </c>
      <c r="B156" s="27" t="s">
        <v>408</v>
      </c>
      <c r="C156" s="28">
        <v>190553</v>
      </c>
      <c r="D156" s="107">
        <v>1214394.2700000044</v>
      </c>
    </row>
    <row r="157" spans="1:4" x14ac:dyDescent="0.25">
      <c r="A157" s="26" t="s">
        <v>193</v>
      </c>
      <c r="B157" s="27" t="s">
        <v>83</v>
      </c>
      <c r="C157" s="28">
        <v>3360</v>
      </c>
      <c r="D157" s="107">
        <v>13171.2</v>
      </c>
    </row>
    <row r="158" spans="1:4" x14ac:dyDescent="0.25">
      <c r="A158" s="26" t="s">
        <v>194</v>
      </c>
      <c r="B158" s="27" t="s">
        <v>162</v>
      </c>
      <c r="C158" s="28">
        <v>86572</v>
      </c>
      <c r="D158" s="107">
        <v>569470.61999999825</v>
      </c>
    </row>
    <row r="159" spans="1:4" x14ac:dyDescent="0.25">
      <c r="A159" s="26" t="s">
        <v>195</v>
      </c>
      <c r="B159" s="27" t="s">
        <v>100</v>
      </c>
      <c r="C159" s="28">
        <v>39650</v>
      </c>
      <c r="D159" s="107">
        <v>252689.44999999978</v>
      </c>
    </row>
    <row r="160" spans="1:4" x14ac:dyDescent="0.25">
      <c r="A160" s="26" t="s">
        <v>196</v>
      </c>
      <c r="B160" s="27" t="s">
        <v>117</v>
      </c>
      <c r="C160" s="28">
        <v>12590</v>
      </c>
      <c r="D160" s="107">
        <v>80236.069999999963</v>
      </c>
    </row>
    <row r="161" spans="1:4" x14ac:dyDescent="0.25">
      <c r="A161" s="26" t="s">
        <v>197</v>
      </c>
      <c r="B161" s="27" t="s">
        <v>110</v>
      </c>
      <c r="C161" s="28">
        <v>191082</v>
      </c>
      <c r="D161" s="107">
        <v>1239576.7900000033</v>
      </c>
    </row>
    <row r="162" spans="1:4" x14ac:dyDescent="0.25">
      <c r="A162" s="26" t="s">
        <v>198</v>
      </c>
      <c r="B162" s="27" t="s">
        <v>138</v>
      </c>
      <c r="C162" s="28">
        <v>60680</v>
      </c>
      <c r="D162" s="107">
        <v>386713.63999999955</v>
      </c>
    </row>
    <row r="163" spans="1:4" x14ac:dyDescent="0.25">
      <c r="A163" s="26" t="s">
        <v>199</v>
      </c>
      <c r="B163" s="27" t="s">
        <v>175</v>
      </c>
      <c r="C163" s="28">
        <v>203821</v>
      </c>
      <c r="D163" s="107">
        <v>1298951.2300000039</v>
      </c>
    </row>
    <row r="164" spans="1:4" x14ac:dyDescent="0.25">
      <c r="A164" s="26" t="s">
        <v>200</v>
      </c>
      <c r="B164" s="27" t="s">
        <v>75</v>
      </c>
      <c r="C164" s="28">
        <v>146260</v>
      </c>
      <c r="D164" s="107">
        <v>932114.98000000231</v>
      </c>
    </row>
    <row r="165" spans="1:4" x14ac:dyDescent="0.25">
      <c r="A165" s="26" t="s">
        <v>201</v>
      </c>
      <c r="B165" s="27" t="s">
        <v>95</v>
      </c>
      <c r="C165" s="28">
        <v>63211</v>
      </c>
      <c r="D165" s="107">
        <v>415801.88999999949</v>
      </c>
    </row>
    <row r="166" spans="1:4" x14ac:dyDescent="0.25">
      <c r="A166" s="26" t="s">
        <v>202</v>
      </c>
      <c r="B166" s="27" t="s">
        <v>157</v>
      </c>
      <c r="C166" s="28">
        <v>205230</v>
      </c>
      <c r="D166" s="107">
        <v>1307930.7900000061</v>
      </c>
    </row>
    <row r="167" spans="1:4" x14ac:dyDescent="0.25">
      <c r="A167" s="26" t="s">
        <v>203</v>
      </c>
      <c r="B167" s="27" t="s">
        <v>182</v>
      </c>
      <c r="C167" s="28">
        <v>34090</v>
      </c>
      <c r="D167" s="107">
        <v>217255.57000000004</v>
      </c>
    </row>
    <row r="168" spans="1:4" x14ac:dyDescent="0.25">
      <c r="A168" s="26" t="s">
        <v>413</v>
      </c>
      <c r="B168" s="127" t="s">
        <v>98</v>
      </c>
      <c r="C168" s="128">
        <v>92800</v>
      </c>
      <c r="D168" s="129">
        <v>610438.39999999839</v>
      </c>
    </row>
    <row r="169" spans="1:4" x14ac:dyDescent="0.25">
      <c r="A169" s="26" t="s">
        <v>441</v>
      </c>
      <c r="B169" s="122" t="s">
        <v>442</v>
      </c>
      <c r="C169" s="123">
        <v>4700</v>
      </c>
      <c r="D169" s="124">
        <v>29953.1</v>
      </c>
    </row>
    <row r="170" spans="1:4" x14ac:dyDescent="0.25">
      <c r="A170" s="26" t="s">
        <v>443</v>
      </c>
      <c r="B170" s="122" t="s">
        <v>444</v>
      </c>
      <c r="C170" s="123">
        <v>1590</v>
      </c>
      <c r="D170" s="124">
        <v>10133.07</v>
      </c>
    </row>
    <row r="171" spans="1:4" x14ac:dyDescent="0.25">
      <c r="A171" s="26" t="s">
        <v>445</v>
      </c>
      <c r="B171" s="122" t="s">
        <v>446</v>
      </c>
      <c r="C171" s="123">
        <v>7590</v>
      </c>
      <c r="D171" s="124">
        <v>48371.069999999963</v>
      </c>
    </row>
    <row r="172" spans="1:4" x14ac:dyDescent="0.25">
      <c r="A172" s="26" t="s">
        <v>447</v>
      </c>
      <c r="B172" s="122" t="s">
        <v>448</v>
      </c>
      <c r="C172" s="123">
        <v>580</v>
      </c>
      <c r="D172" s="124">
        <v>3815.24</v>
      </c>
    </row>
    <row r="173" spans="1:4" x14ac:dyDescent="0.25">
      <c r="A173" s="26" t="s">
        <v>449</v>
      </c>
      <c r="B173" s="122" t="s">
        <v>450</v>
      </c>
      <c r="C173" s="123">
        <v>1350</v>
      </c>
      <c r="D173" s="124">
        <v>8880.3000000000011</v>
      </c>
    </row>
    <row r="174" spans="1:4" x14ac:dyDescent="0.25">
      <c r="A174" s="158"/>
      <c r="B174" s="160"/>
      <c r="C174" s="161"/>
      <c r="D174" s="162"/>
    </row>
    <row r="175" spans="1:4" x14ac:dyDescent="0.25">
      <c r="A175" s="29"/>
      <c r="B175" s="159" t="s">
        <v>57</v>
      </c>
      <c r="C175" s="125"/>
      <c r="D175" s="126"/>
    </row>
    <row r="176" spans="1:4" x14ac:dyDescent="0.25">
      <c r="A176" s="16" t="s">
        <v>54</v>
      </c>
      <c r="B176" s="16" t="s">
        <v>55</v>
      </c>
      <c r="C176" s="17" t="s">
        <v>56</v>
      </c>
      <c r="D176" s="103" t="s">
        <v>43</v>
      </c>
    </row>
    <row r="177" spans="1:4" x14ac:dyDescent="0.25">
      <c r="A177" s="21" t="s">
        <v>37</v>
      </c>
      <c r="B177" s="16"/>
      <c r="C177" s="19">
        <f>SUM(G3aUtilisation,G3bUtilisation)</f>
        <v>842026</v>
      </c>
      <c r="D177" s="108">
        <f>SUM(G3aTotalCost,G3bTotalCost)</f>
        <v>4979837.900000006</v>
      </c>
    </row>
    <row r="178" spans="1:4" x14ac:dyDescent="0.25">
      <c r="A178" s="41" t="s">
        <v>26</v>
      </c>
      <c r="B178" s="42"/>
      <c r="C178" s="33">
        <f>SUM(C179:C198)</f>
        <v>236631</v>
      </c>
      <c r="D178" s="111">
        <f>SUM(D179:D198)</f>
        <v>1120176.71</v>
      </c>
    </row>
    <row r="179" spans="1:4" x14ac:dyDescent="0.25">
      <c r="A179" s="26" t="s">
        <v>204</v>
      </c>
      <c r="B179" s="27" t="s">
        <v>205</v>
      </c>
      <c r="C179" s="28">
        <v>3084</v>
      </c>
      <c r="D179" s="107">
        <v>14412.56</v>
      </c>
    </row>
    <row r="180" spans="1:4" x14ac:dyDescent="0.25">
      <c r="A180" s="26" t="s">
        <v>206</v>
      </c>
      <c r="B180" s="27" t="s">
        <v>80</v>
      </c>
      <c r="C180" s="28">
        <v>15550</v>
      </c>
      <c r="D180" s="107">
        <v>71452.250000000015</v>
      </c>
    </row>
    <row r="181" spans="1:4" x14ac:dyDescent="0.25">
      <c r="A181" s="26" t="s">
        <v>207</v>
      </c>
      <c r="B181" s="27" t="s">
        <v>61</v>
      </c>
      <c r="C181" s="28">
        <v>8080</v>
      </c>
      <c r="D181" s="107">
        <v>37765.919999999991</v>
      </c>
    </row>
    <row r="182" spans="1:4" x14ac:dyDescent="0.25">
      <c r="A182" s="26" t="s">
        <v>208</v>
      </c>
      <c r="B182" s="27" t="s">
        <v>61</v>
      </c>
      <c r="C182" s="28">
        <v>7500</v>
      </c>
      <c r="D182" s="107">
        <v>36469.08</v>
      </c>
    </row>
    <row r="183" spans="1:4" x14ac:dyDescent="0.25">
      <c r="A183" s="26" t="s">
        <v>209</v>
      </c>
      <c r="B183" s="27" t="s">
        <v>83</v>
      </c>
      <c r="C183" s="28">
        <v>23260</v>
      </c>
      <c r="D183" s="107">
        <v>113352.27999999998</v>
      </c>
    </row>
    <row r="184" spans="1:4" x14ac:dyDescent="0.25">
      <c r="A184" s="26" t="s">
        <v>210</v>
      </c>
      <c r="B184" s="27" t="s">
        <v>95</v>
      </c>
      <c r="C184" s="28">
        <v>14030</v>
      </c>
      <c r="D184" s="107">
        <v>65576.22</v>
      </c>
    </row>
    <row r="185" spans="1:4" x14ac:dyDescent="0.25">
      <c r="A185" s="26" t="s">
        <v>211</v>
      </c>
      <c r="B185" s="27" t="s">
        <v>95</v>
      </c>
      <c r="C185" s="28">
        <v>22850</v>
      </c>
      <c r="D185" s="107">
        <v>111553.78000000001</v>
      </c>
    </row>
    <row r="186" spans="1:4" x14ac:dyDescent="0.25">
      <c r="A186" s="26" t="s">
        <v>212</v>
      </c>
      <c r="B186" s="27" t="s">
        <v>85</v>
      </c>
      <c r="C186" s="28">
        <v>2010</v>
      </c>
      <c r="D186" s="107">
        <v>9512.58</v>
      </c>
    </row>
    <row r="187" spans="1:4" x14ac:dyDescent="0.25">
      <c r="A187" s="26" t="s">
        <v>414</v>
      </c>
      <c r="B187" s="27" t="s">
        <v>110</v>
      </c>
      <c r="C187" s="28">
        <v>18007</v>
      </c>
      <c r="D187" s="107">
        <v>84164.719999999987</v>
      </c>
    </row>
    <row r="188" spans="1:4" x14ac:dyDescent="0.25">
      <c r="A188" s="26" t="s">
        <v>213</v>
      </c>
      <c r="B188" s="27" t="s">
        <v>108</v>
      </c>
      <c r="C188" s="28">
        <v>14280</v>
      </c>
      <c r="D188" s="107">
        <v>66744.719999999987</v>
      </c>
    </row>
    <row r="189" spans="1:4" x14ac:dyDescent="0.25">
      <c r="A189" s="26" t="s">
        <v>214</v>
      </c>
      <c r="B189" s="27" t="s">
        <v>215</v>
      </c>
      <c r="C189" s="28">
        <v>1990</v>
      </c>
      <c r="D189" s="107">
        <v>9301.2599999999984</v>
      </c>
    </row>
    <row r="190" spans="1:4" x14ac:dyDescent="0.25">
      <c r="A190" s="26" t="s">
        <v>216</v>
      </c>
      <c r="B190" s="27" t="s">
        <v>215</v>
      </c>
      <c r="C190" s="28">
        <v>1190</v>
      </c>
      <c r="D190" s="107">
        <v>5562.06</v>
      </c>
    </row>
    <row r="191" spans="1:4" x14ac:dyDescent="0.25">
      <c r="A191" s="26" t="s">
        <v>217</v>
      </c>
      <c r="B191" s="27" t="s">
        <v>106</v>
      </c>
      <c r="C191" s="28">
        <v>11230</v>
      </c>
      <c r="D191" s="107">
        <v>52489.02</v>
      </c>
    </row>
    <row r="192" spans="1:4" x14ac:dyDescent="0.25">
      <c r="A192" s="26" t="s">
        <v>218</v>
      </c>
      <c r="B192" s="27" t="s">
        <v>95</v>
      </c>
      <c r="C192" s="28">
        <v>25420</v>
      </c>
      <c r="D192" s="107">
        <v>118813.07999999997</v>
      </c>
    </row>
    <row r="193" spans="1:4" x14ac:dyDescent="0.25">
      <c r="A193" s="26" t="s">
        <v>219</v>
      </c>
      <c r="B193" s="27" t="s">
        <v>95</v>
      </c>
      <c r="C193" s="28">
        <v>25050</v>
      </c>
      <c r="D193" s="107">
        <v>121443.77999999994</v>
      </c>
    </row>
    <row r="194" spans="1:4" x14ac:dyDescent="0.25">
      <c r="A194" s="26" t="s">
        <v>220</v>
      </c>
      <c r="B194" s="27" t="s">
        <v>221</v>
      </c>
      <c r="C194" s="28">
        <v>15720</v>
      </c>
      <c r="D194" s="107">
        <v>73475.28</v>
      </c>
    </row>
    <row r="195" spans="1:4" x14ac:dyDescent="0.25">
      <c r="A195" s="26" t="s">
        <v>222</v>
      </c>
      <c r="B195" s="27" t="s">
        <v>223</v>
      </c>
      <c r="C195" s="28">
        <v>4680</v>
      </c>
      <c r="D195" s="107">
        <v>21874.32</v>
      </c>
    </row>
    <row r="196" spans="1:4" x14ac:dyDescent="0.25">
      <c r="A196" s="26" t="s">
        <v>224</v>
      </c>
      <c r="B196" s="27" t="s">
        <v>175</v>
      </c>
      <c r="C196" s="28">
        <v>17010</v>
      </c>
      <c r="D196" s="107">
        <v>79504.739999999991</v>
      </c>
    </row>
    <row r="197" spans="1:4" x14ac:dyDescent="0.25">
      <c r="A197" s="26" t="s">
        <v>225</v>
      </c>
      <c r="B197" s="27" t="s">
        <v>65</v>
      </c>
      <c r="C197" s="28">
        <v>5660</v>
      </c>
      <c r="D197" s="107">
        <v>26568.839999999997</v>
      </c>
    </row>
    <row r="198" spans="1:4" x14ac:dyDescent="0.25">
      <c r="A198" s="26" t="s">
        <v>451</v>
      </c>
      <c r="B198" s="27" t="s">
        <v>424</v>
      </c>
      <c r="C198" s="28">
        <v>30</v>
      </c>
      <c r="D198" s="107">
        <v>140.22</v>
      </c>
    </row>
    <row r="199" spans="1:4" x14ac:dyDescent="0.25">
      <c r="A199" s="39" t="s">
        <v>25</v>
      </c>
      <c r="B199" s="40"/>
      <c r="C199" s="24">
        <f>SUM(C200:C218)</f>
        <v>605395</v>
      </c>
      <c r="D199" s="112">
        <f>SUM(D200:D218)</f>
        <v>3859661.1900000055</v>
      </c>
    </row>
    <row r="200" spans="1:4" x14ac:dyDescent="0.25">
      <c r="A200" s="26" t="s">
        <v>226</v>
      </c>
      <c r="B200" s="27" t="s">
        <v>80</v>
      </c>
      <c r="C200" s="28">
        <v>23710</v>
      </c>
      <c r="D200" s="107">
        <v>151103.83000000002</v>
      </c>
    </row>
    <row r="201" spans="1:4" x14ac:dyDescent="0.25">
      <c r="A201" s="26" t="s">
        <v>227</v>
      </c>
      <c r="B201" s="27" t="s">
        <v>61</v>
      </c>
      <c r="C201" s="28">
        <v>54590</v>
      </c>
      <c r="D201" s="107">
        <v>347902.07000000012</v>
      </c>
    </row>
    <row r="202" spans="1:4" x14ac:dyDescent="0.25">
      <c r="A202" s="26" t="s">
        <v>228</v>
      </c>
      <c r="B202" s="127" t="s">
        <v>186</v>
      </c>
      <c r="C202" s="128">
        <v>300</v>
      </c>
      <c r="D202" s="129">
        <v>1911.9</v>
      </c>
    </row>
    <row r="203" spans="1:4" x14ac:dyDescent="0.25">
      <c r="A203" s="26" t="s">
        <v>229</v>
      </c>
      <c r="B203" s="122" t="s">
        <v>83</v>
      </c>
      <c r="C203" s="123">
        <v>16255</v>
      </c>
      <c r="D203" s="124">
        <v>103576.85999999997</v>
      </c>
    </row>
    <row r="204" spans="1:4" x14ac:dyDescent="0.25">
      <c r="A204" s="26" t="s">
        <v>230</v>
      </c>
      <c r="B204" s="130" t="s">
        <v>88</v>
      </c>
      <c r="C204" s="131">
        <v>37220</v>
      </c>
      <c r="D204" s="132">
        <v>237203.05999999962</v>
      </c>
    </row>
    <row r="205" spans="1:4" x14ac:dyDescent="0.25">
      <c r="A205" s="26" t="s">
        <v>231</v>
      </c>
      <c r="B205" s="27" t="s">
        <v>232</v>
      </c>
      <c r="C205" s="28">
        <v>11440</v>
      </c>
      <c r="D205" s="107">
        <v>72907.119999999981</v>
      </c>
    </row>
    <row r="206" spans="1:4" x14ac:dyDescent="0.25">
      <c r="A206" s="26" t="s">
        <v>233</v>
      </c>
      <c r="B206" s="27" t="s">
        <v>234</v>
      </c>
      <c r="C206" s="28">
        <v>13580</v>
      </c>
      <c r="D206" s="107">
        <v>86545.339999999982</v>
      </c>
    </row>
    <row r="207" spans="1:4" x14ac:dyDescent="0.25">
      <c r="A207" s="26" t="s">
        <v>235</v>
      </c>
      <c r="B207" s="27" t="s">
        <v>138</v>
      </c>
      <c r="C207" s="28">
        <v>36170</v>
      </c>
      <c r="D207" s="107">
        <v>230511.41</v>
      </c>
    </row>
    <row r="208" spans="1:4" x14ac:dyDescent="0.25">
      <c r="A208" s="26" t="s">
        <v>236</v>
      </c>
      <c r="B208" s="27" t="s">
        <v>95</v>
      </c>
      <c r="C208" s="28">
        <v>212090</v>
      </c>
      <c r="D208" s="107">
        <v>1351649.5700000057</v>
      </c>
    </row>
    <row r="209" spans="1:4" x14ac:dyDescent="0.25">
      <c r="A209" s="26" t="s">
        <v>237</v>
      </c>
      <c r="B209" s="27" t="s">
        <v>221</v>
      </c>
      <c r="C209" s="28">
        <v>24710</v>
      </c>
      <c r="D209" s="107">
        <v>157476.82999999987</v>
      </c>
    </row>
    <row r="210" spans="1:4" x14ac:dyDescent="0.25">
      <c r="A210" s="87" t="s">
        <v>238</v>
      </c>
      <c r="B210" s="163" t="s">
        <v>175</v>
      </c>
      <c r="C210" s="88">
        <v>62650</v>
      </c>
      <c r="D210" s="105">
        <v>399268.44999999966</v>
      </c>
    </row>
    <row r="211" spans="1:4" x14ac:dyDescent="0.25">
      <c r="A211" s="91" t="s">
        <v>54</v>
      </c>
      <c r="B211" s="91" t="s">
        <v>55</v>
      </c>
      <c r="C211" s="89" t="s">
        <v>56</v>
      </c>
      <c r="D211" s="106" t="s">
        <v>43</v>
      </c>
    </row>
    <row r="212" spans="1:4" x14ac:dyDescent="0.25">
      <c r="A212" s="99" t="s">
        <v>877</v>
      </c>
      <c r="B212" s="94"/>
      <c r="C212" s="97"/>
      <c r="D212" s="104"/>
    </row>
    <row r="213" spans="1:4" x14ac:dyDescent="0.25">
      <c r="A213" s="26" t="s">
        <v>239</v>
      </c>
      <c r="B213" s="27" t="s">
        <v>88</v>
      </c>
      <c r="C213" s="28">
        <v>20640</v>
      </c>
      <c r="D213" s="107">
        <v>131538.71999999997</v>
      </c>
    </row>
    <row r="214" spans="1:4" x14ac:dyDescent="0.25">
      <c r="A214" s="26" t="s">
        <v>240</v>
      </c>
      <c r="B214" s="27" t="s">
        <v>95</v>
      </c>
      <c r="C214" s="28">
        <v>83210</v>
      </c>
      <c r="D214" s="107">
        <v>530297.33000000007</v>
      </c>
    </row>
    <row r="215" spans="1:4" x14ac:dyDescent="0.25">
      <c r="A215" s="26" t="s">
        <v>241</v>
      </c>
      <c r="B215" s="27" t="s">
        <v>65</v>
      </c>
      <c r="C215" s="28">
        <v>7810</v>
      </c>
      <c r="D215" s="107">
        <v>51268.240000000005</v>
      </c>
    </row>
    <row r="216" spans="1:4" x14ac:dyDescent="0.25">
      <c r="A216" s="26" t="s">
        <v>452</v>
      </c>
      <c r="B216" s="27" t="s">
        <v>453</v>
      </c>
      <c r="C216" s="28">
        <v>150</v>
      </c>
      <c r="D216" s="107">
        <v>955.94999999999993</v>
      </c>
    </row>
    <row r="217" spans="1:4" x14ac:dyDescent="0.25">
      <c r="A217" s="26" t="s">
        <v>454</v>
      </c>
      <c r="B217" s="27" t="s">
        <v>455</v>
      </c>
      <c r="C217" s="28">
        <v>210</v>
      </c>
      <c r="D217" s="107">
        <v>1338.33</v>
      </c>
    </row>
    <row r="218" spans="1:4" x14ac:dyDescent="0.25">
      <c r="A218" s="26" t="s">
        <v>456</v>
      </c>
      <c r="B218" s="27" t="s">
        <v>457</v>
      </c>
      <c r="C218" s="28">
        <v>660</v>
      </c>
      <c r="D218" s="107">
        <v>4206.18</v>
      </c>
    </row>
    <row r="219" spans="1:4" x14ac:dyDescent="0.25">
      <c r="A219" s="26"/>
      <c r="B219" s="27"/>
      <c r="C219" s="28"/>
      <c r="D219" s="107"/>
    </row>
    <row r="220" spans="1:4" x14ac:dyDescent="0.25">
      <c r="A220" s="26"/>
      <c r="B220" s="27"/>
      <c r="C220" s="28"/>
      <c r="D220" s="107"/>
    </row>
    <row r="221" spans="1:4" x14ac:dyDescent="0.25">
      <c r="A221" s="26"/>
      <c r="B221" s="27"/>
      <c r="C221" s="28"/>
      <c r="D221" s="107"/>
    </row>
    <row r="222" spans="1:4" x14ac:dyDescent="0.25">
      <c r="A222" s="26"/>
      <c r="B222" s="27"/>
      <c r="C222" s="28"/>
      <c r="D222" s="107"/>
    </row>
    <row r="223" spans="1:4" x14ac:dyDescent="0.25">
      <c r="A223" s="26"/>
      <c r="B223" s="27"/>
      <c r="C223" s="28"/>
      <c r="D223" s="107"/>
    </row>
    <row r="224" spans="1:4" x14ac:dyDescent="0.25">
      <c r="A224" s="26"/>
      <c r="B224" s="27"/>
      <c r="C224" s="28"/>
      <c r="D224" s="107"/>
    </row>
    <row r="225" spans="1:4" x14ac:dyDescent="0.25">
      <c r="A225" s="26"/>
      <c r="B225" s="27"/>
      <c r="C225" s="28"/>
      <c r="D225" s="107"/>
    </row>
    <row r="226" spans="1:4" x14ac:dyDescent="0.25">
      <c r="A226" s="26"/>
      <c r="B226" s="27"/>
      <c r="C226" s="28"/>
      <c r="D226" s="107"/>
    </row>
    <row r="227" spans="1:4" x14ac:dyDescent="0.25">
      <c r="A227" s="26"/>
      <c r="B227" s="27"/>
      <c r="C227" s="28"/>
      <c r="D227" s="107"/>
    </row>
    <row r="228" spans="1:4" x14ac:dyDescent="0.25">
      <c r="A228" s="26"/>
      <c r="B228" s="27"/>
      <c r="C228" s="28"/>
      <c r="D228" s="107"/>
    </row>
    <row r="229" spans="1:4" x14ac:dyDescent="0.25">
      <c r="A229" s="26"/>
      <c r="B229" s="27"/>
      <c r="C229" s="28"/>
      <c r="D229" s="107"/>
    </row>
    <row r="230" spans="1:4" x14ac:dyDescent="0.25">
      <c r="A230" s="26"/>
      <c r="B230" s="27"/>
      <c r="C230" s="28"/>
      <c r="D230" s="107"/>
    </row>
    <row r="231" spans="1:4" x14ac:dyDescent="0.25">
      <c r="A231" s="26"/>
      <c r="B231" s="27"/>
      <c r="C231" s="28"/>
      <c r="D231" s="107"/>
    </row>
    <row r="232" spans="1:4" x14ac:dyDescent="0.25">
      <c r="A232" s="26"/>
      <c r="B232" s="27"/>
      <c r="C232" s="28"/>
      <c r="D232" s="107"/>
    </row>
    <row r="233" spans="1:4" x14ac:dyDescent="0.25">
      <c r="A233" s="26"/>
      <c r="B233" s="27"/>
      <c r="C233" s="28"/>
      <c r="D233" s="107"/>
    </row>
    <row r="234" spans="1:4" x14ac:dyDescent="0.25">
      <c r="A234" s="26"/>
      <c r="B234" s="27"/>
      <c r="C234" s="28"/>
      <c r="D234" s="107"/>
    </row>
    <row r="235" spans="1:4" x14ac:dyDescent="0.25">
      <c r="A235" s="26"/>
      <c r="B235" s="27"/>
      <c r="C235" s="28"/>
      <c r="D235" s="107"/>
    </row>
    <row r="236" spans="1:4" x14ac:dyDescent="0.25">
      <c r="A236" s="26"/>
      <c r="B236" s="27"/>
      <c r="C236" s="28"/>
      <c r="D236" s="107"/>
    </row>
    <row r="237" spans="1:4" x14ac:dyDescent="0.25">
      <c r="A237" s="26"/>
      <c r="B237" s="27"/>
      <c r="C237" s="28"/>
      <c r="D237" s="107"/>
    </row>
    <row r="238" spans="1:4" x14ac:dyDescent="0.25">
      <c r="A238" s="26"/>
      <c r="B238" s="27"/>
      <c r="C238" s="28"/>
      <c r="D238" s="107"/>
    </row>
    <row r="239" spans="1:4" x14ac:dyDescent="0.25">
      <c r="A239" s="26"/>
      <c r="B239" s="27"/>
      <c r="C239" s="28"/>
      <c r="D239" s="107"/>
    </row>
    <row r="240" spans="1:4" x14ac:dyDescent="0.25">
      <c r="A240" s="26"/>
      <c r="B240" s="27"/>
      <c r="C240" s="28"/>
      <c r="D240" s="107"/>
    </row>
    <row r="241" spans="1:4" x14ac:dyDescent="0.25">
      <c r="A241" s="26"/>
      <c r="B241" s="27"/>
      <c r="C241" s="28"/>
      <c r="D241" s="107"/>
    </row>
    <row r="242" spans="1:4" x14ac:dyDescent="0.25">
      <c r="A242" s="26"/>
      <c r="B242" s="27"/>
      <c r="C242" s="28"/>
      <c r="D242" s="107"/>
    </row>
    <row r="243" spans="1:4" x14ac:dyDescent="0.25">
      <c r="A243" s="26"/>
      <c r="B243" s="27"/>
      <c r="C243" s="28"/>
      <c r="D243" s="107"/>
    </row>
    <row r="244" spans="1:4" x14ac:dyDescent="0.25">
      <c r="A244" s="26"/>
      <c r="B244" s="27"/>
      <c r="C244" s="28"/>
      <c r="D244" s="107"/>
    </row>
    <row r="245" spans="1:4" x14ac:dyDescent="0.25">
      <c r="A245" s="29"/>
      <c r="B245" s="35" t="s">
        <v>57</v>
      </c>
      <c r="C245" s="30"/>
      <c r="D245" s="102"/>
    </row>
    <row r="246" spans="1:4" x14ac:dyDescent="0.25">
      <c r="A246" s="16" t="s">
        <v>54</v>
      </c>
      <c r="B246" s="16" t="s">
        <v>55</v>
      </c>
      <c r="C246" s="17" t="s">
        <v>56</v>
      </c>
      <c r="D246" s="103" t="s">
        <v>43</v>
      </c>
    </row>
    <row r="247" spans="1:4" x14ac:dyDescent="0.25">
      <c r="A247" s="21" t="s">
        <v>34</v>
      </c>
      <c r="B247" s="16"/>
      <c r="C247" s="19">
        <f>SUM(G4aUtilisation,G4bUtilisation,G4cUtilisation,G4dUtilisation,G4fUtilisation)</f>
        <v>2103685</v>
      </c>
      <c r="D247" s="108">
        <f>SUM(G4aTotalCost,G4bTotalCost,G4cTotalCost,G4dTotalCost,G4fTotalCost)</f>
        <v>10791624.459999997</v>
      </c>
    </row>
    <row r="248" spans="1:4" x14ac:dyDescent="0.25">
      <c r="A248" s="41" t="s">
        <v>23</v>
      </c>
      <c r="B248" s="47"/>
      <c r="C248" s="33">
        <f>SUM(C249:C259,C260:C265)</f>
        <v>589508</v>
      </c>
      <c r="D248" s="111">
        <f>SUM(D249:D259,D260:D265)</f>
        <v>2440803.0000000019</v>
      </c>
    </row>
    <row r="249" spans="1:4" x14ac:dyDescent="0.25">
      <c r="A249" s="26" t="s">
        <v>243</v>
      </c>
      <c r="B249" s="27" t="s">
        <v>244</v>
      </c>
      <c r="C249" s="28">
        <v>88398</v>
      </c>
      <c r="D249" s="107">
        <v>365967.72000000026</v>
      </c>
    </row>
    <row r="250" spans="1:4" x14ac:dyDescent="0.25">
      <c r="A250" s="26" t="s">
        <v>245</v>
      </c>
      <c r="B250" s="27" t="s">
        <v>246</v>
      </c>
      <c r="C250" s="28">
        <v>4875</v>
      </c>
      <c r="D250" s="107">
        <v>20182.5</v>
      </c>
    </row>
    <row r="251" spans="1:4" x14ac:dyDescent="0.25">
      <c r="A251" s="26" t="s">
        <v>247</v>
      </c>
      <c r="B251" s="27" t="s">
        <v>248</v>
      </c>
      <c r="C251" s="28">
        <v>130855</v>
      </c>
      <c r="D251" s="107">
        <v>541739.70000000054</v>
      </c>
    </row>
    <row r="252" spans="1:4" x14ac:dyDescent="0.25">
      <c r="A252" s="26" t="s">
        <v>249</v>
      </c>
      <c r="B252" s="27" t="s">
        <v>248</v>
      </c>
      <c r="C252" s="28">
        <v>75040</v>
      </c>
      <c r="D252" s="107">
        <v>310665.6000000005</v>
      </c>
    </row>
    <row r="253" spans="1:4" x14ac:dyDescent="0.25">
      <c r="A253" s="26" t="s">
        <v>250</v>
      </c>
      <c r="B253" s="27" t="s">
        <v>251</v>
      </c>
      <c r="C253" s="28">
        <v>8025</v>
      </c>
      <c r="D253" s="107">
        <v>33223.5</v>
      </c>
    </row>
    <row r="254" spans="1:4" x14ac:dyDescent="0.25">
      <c r="A254" s="26" t="s">
        <v>252</v>
      </c>
      <c r="B254" s="27" t="s">
        <v>251</v>
      </c>
      <c r="C254" s="28">
        <v>3715</v>
      </c>
      <c r="D254" s="107">
        <v>15380.099999999999</v>
      </c>
    </row>
    <row r="255" spans="1:4" x14ac:dyDescent="0.25">
      <c r="A255" s="26" t="s">
        <v>253</v>
      </c>
      <c r="B255" s="27" t="s">
        <v>254</v>
      </c>
      <c r="C255" s="28">
        <v>1455</v>
      </c>
      <c r="D255" s="107">
        <v>6023.7</v>
      </c>
    </row>
    <row r="256" spans="1:4" x14ac:dyDescent="0.25">
      <c r="A256" s="26" t="s">
        <v>255</v>
      </c>
      <c r="B256" s="27" t="s">
        <v>256</v>
      </c>
      <c r="C256" s="28">
        <v>112865</v>
      </c>
      <c r="D256" s="107">
        <v>467261.1000000005</v>
      </c>
    </row>
    <row r="257" spans="1:4" x14ac:dyDescent="0.25">
      <c r="A257" s="26" t="s">
        <v>257</v>
      </c>
      <c r="B257" s="27" t="s">
        <v>98</v>
      </c>
      <c r="C257" s="28">
        <v>26600</v>
      </c>
      <c r="D257" s="107">
        <v>110123.99999999996</v>
      </c>
    </row>
    <row r="258" spans="1:4" x14ac:dyDescent="0.25">
      <c r="A258" s="26" t="s">
        <v>258</v>
      </c>
      <c r="B258" s="27" t="s">
        <v>259</v>
      </c>
      <c r="C258" s="28">
        <v>6210</v>
      </c>
      <c r="D258" s="107">
        <v>25715.61</v>
      </c>
    </row>
    <row r="259" spans="1:4" x14ac:dyDescent="0.25">
      <c r="A259" s="26" t="s">
        <v>260</v>
      </c>
      <c r="B259" s="27" t="s">
        <v>259</v>
      </c>
      <c r="C259" s="28">
        <v>3190</v>
      </c>
      <c r="D259" s="107">
        <v>13209.789999999997</v>
      </c>
    </row>
    <row r="260" spans="1:4" x14ac:dyDescent="0.25">
      <c r="A260" s="26" t="s">
        <v>261</v>
      </c>
      <c r="B260" s="27" t="s">
        <v>262</v>
      </c>
      <c r="C260" s="28">
        <v>81320</v>
      </c>
      <c r="D260" s="107">
        <v>336827.43999999983</v>
      </c>
    </row>
    <row r="261" spans="1:4" x14ac:dyDescent="0.25">
      <c r="A261" s="26" t="s">
        <v>263</v>
      </c>
      <c r="B261" s="27" t="s">
        <v>248</v>
      </c>
      <c r="C261" s="28">
        <v>16280</v>
      </c>
      <c r="D261" s="107">
        <v>67415.48</v>
      </c>
    </row>
    <row r="262" spans="1:4" x14ac:dyDescent="0.25">
      <c r="A262" s="26" t="s">
        <v>415</v>
      </c>
      <c r="B262" s="27" t="s">
        <v>110</v>
      </c>
      <c r="C262" s="28">
        <v>21210</v>
      </c>
      <c r="D262" s="107">
        <v>87851.820000000051</v>
      </c>
    </row>
    <row r="263" spans="1:4" x14ac:dyDescent="0.25">
      <c r="A263" s="48" t="s">
        <v>458</v>
      </c>
      <c r="B263" s="49" t="s">
        <v>459</v>
      </c>
      <c r="C263" s="50">
        <v>9130</v>
      </c>
      <c r="D263" s="109">
        <v>37807.339999999997</v>
      </c>
    </row>
    <row r="264" spans="1:4" x14ac:dyDescent="0.25">
      <c r="A264" s="48" t="s">
        <v>460</v>
      </c>
      <c r="B264" s="49" t="s">
        <v>461</v>
      </c>
      <c r="C264" s="50">
        <v>110</v>
      </c>
      <c r="D264" s="109">
        <v>455.4</v>
      </c>
    </row>
    <row r="265" spans="1:4" x14ac:dyDescent="0.25">
      <c r="A265" s="48" t="s">
        <v>462</v>
      </c>
      <c r="B265" s="49" t="s">
        <v>463</v>
      </c>
      <c r="C265" s="50">
        <v>230</v>
      </c>
      <c r="D265" s="109">
        <v>952.2</v>
      </c>
    </row>
    <row r="266" spans="1:4" x14ac:dyDescent="0.25">
      <c r="A266" s="43" t="s">
        <v>58</v>
      </c>
      <c r="B266" s="52"/>
      <c r="C266" s="24">
        <f>SUM(C267:C275)</f>
        <v>382241</v>
      </c>
      <c r="D266" s="112">
        <f>SUM(D267:D275)</f>
        <v>1812586.819999988</v>
      </c>
    </row>
    <row r="267" spans="1:4" x14ac:dyDescent="0.25">
      <c r="A267" s="48" t="s">
        <v>264</v>
      </c>
      <c r="B267" s="49" t="s">
        <v>248</v>
      </c>
      <c r="C267" s="50">
        <v>460</v>
      </c>
      <c r="D267" s="109">
        <v>2181.3199999999997</v>
      </c>
    </row>
    <row r="268" spans="1:4" x14ac:dyDescent="0.25">
      <c r="A268" s="48" t="s">
        <v>265</v>
      </c>
      <c r="B268" s="49" t="s">
        <v>248</v>
      </c>
      <c r="C268" s="50">
        <v>21329</v>
      </c>
      <c r="D268" s="109">
        <v>101142.12000000005</v>
      </c>
    </row>
    <row r="269" spans="1:4" x14ac:dyDescent="0.25">
      <c r="A269" s="48" t="s">
        <v>266</v>
      </c>
      <c r="B269" s="49" t="s">
        <v>267</v>
      </c>
      <c r="C269" s="50">
        <v>44660</v>
      </c>
      <c r="D269" s="109">
        <v>211777.72000000009</v>
      </c>
    </row>
    <row r="270" spans="1:4" x14ac:dyDescent="0.25">
      <c r="A270" s="48" t="s">
        <v>268</v>
      </c>
      <c r="B270" s="49" t="s">
        <v>269</v>
      </c>
      <c r="C270" s="50">
        <v>11730</v>
      </c>
      <c r="D270" s="109">
        <v>55623.660000000018</v>
      </c>
    </row>
    <row r="271" spans="1:4" x14ac:dyDescent="0.25">
      <c r="A271" s="48" t="s">
        <v>270</v>
      </c>
      <c r="B271" s="49" t="s">
        <v>271</v>
      </c>
      <c r="C271" s="50">
        <v>72620</v>
      </c>
      <c r="D271" s="109">
        <v>344364.03999999911</v>
      </c>
    </row>
    <row r="272" spans="1:4" x14ac:dyDescent="0.25">
      <c r="A272" s="48" t="s">
        <v>272</v>
      </c>
      <c r="B272" s="49" t="s">
        <v>271</v>
      </c>
      <c r="C272" s="50">
        <v>226373</v>
      </c>
      <c r="D272" s="109">
        <v>1073460.7599999886</v>
      </c>
    </row>
    <row r="273" spans="1:4" x14ac:dyDescent="0.25">
      <c r="A273" s="48" t="s">
        <v>273</v>
      </c>
      <c r="B273" s="49" t="s">
        <v>274</v>
      </c>
      <c r="C273" s="50">
        <v>3910</v>
      </c>
      <c r="D273" s="109">
        <v>18541.22</v>
      </c>
    </row>
    <row r="274" spans="1:4" x14ac:dyDescent="0.25">
      <c r="A274" s="48" t="s">
        <v>464</v>
      </c>
      <c r="B274" s="49" t="s">
        <v>465</v>
      </c>
      <c r="C274" s="50">
        <v>120</v>
      </c>
      <c r="D274" s="109">
        <v>569.04000000000008</v>
      </c>
    </row>
    <row r="275" spans="1:4" x14ac:dyDescent="0.25">
      <c r="A275" s="48" t="s">
        <v>466</v>
      </c>
      <c r="B275" s="49" t="s">
        <v>467</v>
      </c>
      <c r="C275" s="50">
        <v>1039</v>
      </c>
      <c r="D275" s="109">
        <v>4926.9399999999996</v>
      </c>
    </row>
    <row r="276" spans="1:4" x14ac:dyDescent="0.25">
      <c r="A276" s="39" t="s">
        <v>35</v>
      </c>
      <c r="B276" s="52"/>
      <c r="C276" s="24">
        <f>SUM(C277:C293,C294:C299)</f>
        <v>639951</v>
      </c>
      <c r="D276" s="112">
        <f>SUM(D277:D293,D294:D299)</f>
        <v>3737755.9800000079</v>
      </c>
    </row>
    <row r="277" spans="1:4" x14ac:dyDescent="0.25">
      <c r="A277" s="48" t="s">
        <v>275</v>
      </c>
      <c r="B277" s="49" t="s">
        <v>65</v>
      </c>
      <c r="C277" s="50">
        <v>20204</v>
      </c>
      <c r="D277" s="109">
        <v>117991.36000000004</v>
      </c>
    </row>
    <row r="278" spans="1:4" x14ac:dyDescent="0.25">
      <c r="A278" s="48" t="s">
        <v>276</v>
      </c>
      <c r="B278" s="49" t="s">
        <v>65</v>
      </c>
      <c r="C278" s="50">
        <v>59975</v>
      </c>
      <c r="D278" s="109">
        <v>350253.99999999953</v>
      </c>
    </row>
    <row r="279" spans="1:4" x14ac:dyDescent="0.25">
      <c r="A279" s="48" t="s">
        <v>277</v>
      </c>
      <c r="B279" s="49" t="s">
        <v>246</v>
      </c>
      <c r="C279" s="50">
        <v>2390</v>
      </c>
      <c r="D279" s="109">
        <v>13957.599999999999</v>
      </c>
    </row>
    <row r="280" spans="1:4" x14ac:dyDescent="0.25">
      <c r="A280" s="92" t="s">
        <v>278</v>
      </c>
      <c r="B280" s="118" t="s">
        <v>248</v>
      </c>
      <c r="C280" s="93">
        <v>50547</v>
      </c>
      <c r="D280" s="120">
        <v>295194.47999999969</v>
      </c>
    </row>
    <row r="281" spans="1:4" x14ac:dyDescent="0.25">
      <c r="A281" s="173" t="s">
        <v>54</v>
      </c>
      <c r="B281" s="173" t="s">
        <v>55</v>
      </c>
      <c r="C281" s="174" t="s">
        <v>56</v>
      </c>
      <c r="D281" s="175" t="s">
        <v>43</v>
      </c>
    </row>
    <row r="282" spans="1:4" x14ac:dyDescent="0.25">
      <c r="A282" s="169" t="s">
        <v>879</v>
      </c>
      <c r="B282" s="170"/>
      <c r="C282" s="171"/>
      <c r="D282" s="172"/>
    </row>
    <row r="283" spans="1:4" x14ac:dyDescent="0.25">
      <c r="A283" s="48" t="s">
        <v>279</v>
      </c>
      <c r="B283" s="49" t="s">
        <v>256</v>
      </c>
      <c r="C283" s="50">
        <v>72055</v>
      </c>
      <c r="D283" s="109">
        <v>420801.19999999931</v>
      </c>
    </row>
    <row r="284" spans="1:4" x14ac:dyDescent="0.25">
      <c r="A284" s="48" t="s">
        <v>280</v>
      </c>
      <c r="B284" s="49" t="s">
        <v>256</v>
      </c>
      <c r="C284" s="50">
        <v>26975</v>
      </c>
      <c r="D284" s="109">
        <v>157534</v>
      </c>
    </row>
    <row r="285" spans="1:4" x14ac:dyDescent="0.25">
      <c r="A285" s="48" t="s">
        <v>281</v>
      </c>
      <c r="B285" s="49" t="s">
        <v>65</v>
      </c>
      <c r="C285" s="50">
        <v>18956</v>
      </c>
      <c r="D285" s="109">
        <v>110703.04000000004</v>
      </c>
    </row>
    <row r="286" spans="1:4" x14ac:dyDescent="0.25">
      <c r="A286" s="48" t="s">
        <v>282</v>
      </c>
      <c r="B286" s="49" t="s">
        <v>283</v>
      </c>
      <c r="C286" s="50">
        <v>33625</v>
      </c>
      <c r="D286" s="109">
        <v>196369.99999999985</v>
      </c>
    </row>
    <row r="287" spans="1:4" x14ac:dyDescent="0.25">
      <c r="A287" s="48" t="s">
        <v>284</v>
      </c>
      <c r="B287" s="49" t="s">
        <v>259</v>
      </c>
      <c r="C287" s="50">
        <v>3550</v>
      </c>
      <c r="D287" s="109">
        <v>21193.500000000007</v>
      </c>
    </row>
    <row r="288" spans="1:4" x14ac:dyDescent="0.25">
      <c r="A288" s="48" t="s">
        <v>285</v>
      </c>
      <c r="B288" s="49" t="s">
        <v>259</v>
      </c>
      <c r="C288" s="50">
        <v>5180</v>
      </c>
      <c r="D288" s="109">
        <v>30246.02</v>
      </c>
    </row>
    <row r="289" spans="1:4" x14ac:dyDescent="0.25">
      <c r="A289" s="48" t="s">
        <v>286</v>
      </c>
      <c r="B289" s="49" t="s">
        <v>262</v>
      </c>
      <c r="C289" s="50">
        <v>51330</v>
      </c>
      <c r="D289" s="109">
        <v>299767.19999999966</v>
      </c>
    </row>
    <row r="290" spans="1:4" x14ac:dyDescent="0.25">
      <c r="A290" s="48" t="s">
        <v>287</v>
      </c>
      <c r="B290" s="49" t="s">
        <v>288</v>
      </c>
      <c r="C290" s="50">
        <v>40400</v>
      </c>
      <c r="D290" s="109">
        <v>235935.99999999985</v>
      </c>
    </row>
    <row r="291" spans="1:4" x14ac:dyDescent="0.25">
      <c r="A291" s="48" t="s">
        <v>289</v>
      </c>
      <c r="B291" s="49" t="s">
        <v>274</v>
      </c>
      <c r="C291" s="50">
        <v>2000</v>
      </c>
      <c r="D291" s="109">
        <v>11680</v>
      </c>
    </row>
    <row r="292" spans="1:4" x14ac:dyDescent="0.25">
      <c r="A292" s="48" t="s">
        <v>290</v>
      </c>
      <c r="B292" s="49" t="s">
        <v>288</v>
      </c>
      <c r="C292" s="50">
        <v>234389</v>
      </c>
      <c r="D292" s="109">
        <v>1368831.7600000093</v>
      </c>
    </row>
    <row r="293" spans="1:4" x14ac:dyDescent="0.25">
      <c r="A293" s="48" t="s">
        <v>291</v>
      </c>
      <c r="B293" s="49" t="s">
        <v>248</v>
      </c>
      <c r="C293" s="50">
        <v>14180</v>
      </c>
      <c r="D293" s="109">
        <v>82797.02</v>
      </c>
    </row>
    <row r="294" spans="1:4" x14ac:dyDescent="0.25">
      <c r="A294" s="48" t="s">
        <v>468</v>
      </c>
      <c r="B294" s="49" t="s">
        <v>469</v>
      </c>
      <c r="C294" s="50">
        <v>1135</v>
      </c>
      <c r="D294" s="109">
        <v>6628.4000000000005</v>
      </c>
    </row>
    <row r="295" spans="1:4" x14ac:dyDescent="0.25">
      <c r="A295" s="48" t="s">
        <v>470</v>
      </c>
      <c r="B295" s="49" t="s">
        <v>471</v>
      </c>
      <c r="C295" s="50">
        <v>480</v>
      </c>
      <c r="D295" s="109">
        <v>2803.2</v>
      </c>
    </row>
    <row r="296" spans="1:4" x14ac:dyDescent="0.25">
      <c r="A296" s="48" t="s">
        <v>472</v>
      </c>
      <c r="B296" s="49" t="s">
        <v>473</v>
      </c>
      <c r="C296" s="50">
        <v>200</v>
      </c>
      <c r="D296" s="109">
        <v>1168</v>
      </c>
    </row>
    <row r="297" spans="1:4" x14ac:dyDescent="0.25">
      <c r="A297" s="48" t="s">
        <v>474</v>
      </c>
      <c r="B297" s="49" t="s">
        <v>475</v>
      </c>
      <c r="C297" s="50">
        <v>2105</v>
      </c>
      <c r="D297" s="109">
        <v>12293.200000000003</v>
      </c>
    </row>
    <row r="298" spans="1:4" x14ac:dyDescent="0.25">
      <c r="A298" s="48" t="s">
        <v>476</v>
      </c>
      <c r="B298" s="49" t="s">
        <v>477</v>
      </c>
      <c r="C298" s="50">
        <v>215</v>
      </c>
      <c r="D298" s="109">
        <v>1255.5999999999999</v>
      </c>
    </row>
    <row r="299" spans="1:4" x14ac:dyDescent="0.25">
      <c r="A299" s="48" t="s">
        <v>478</v>
      </c>
      <c r="B299" s="49" t="s">
        <v>463</v>
      </c>
      <c r="C299" s="50">
        <v>60</v>
      </c>
      <c r="D299" s="109">
        <v>350.4</v>
      </c>
    </row>
    <row r="300" spans="1:4" x14ac:dyDescent="0.25">
      <c r="A300" s="39" t="s">
        <v>30</v>
      </c>
      <c r="B300" s="52"/>
      <c r="C300" s="24">
        <f>SUM(C301:C318)</f>
        <v>317465</v>
      </c>
      <c r="D300" s="112">
        <f>SUM(D301:D318)</f>
        <v>1611160.1099999982</v>
      </c>
    </row>
    <row r="301" spans="1:4" x14ac:dyDescent="0.25">
      <c r="A301" s="48" t="s">
        <v>292</v>
      </c>
      <c r="B301" s="49" t="s">
        <v>293</v>
      </c>
      <c r="C301" s="50">
        <v>1210</v>
      </c>
      <c r="D301" s="109">
        <v>6056.050000000002</v>
      </c>
    </row>
    <row r="302" spans="1:4" x14ac:dyDescent="0.25">
      <c r="A302" s="48" t="s">
        <v>294</v>
      </c>
      <c r="B302" s="49" t="s">
        <v>293</v>
      </c>
      <c r="C302" s="50">
        <v>350</v>
      </c>
      <c r="D302" s="109">
        <v>1751.75</v>
      </c>
    </row>
    <row r="303" spans="1:4" x14ac:dyDescent="0.25">
      <c r="A303" s="48" t="s">
        <v>295</v>
      </c>
      <c r="B303" s="49" t="s">
        <v>296</v>
      </c>
      <c r="C303" s="50">
        <v>20490</v>
      </c>
      <c r="D303" s="109">
        <v>102552.44999999997</v>
      </c>
    </row>
    <row r="304" spans="1:4" x14ac:dyDescent="0.25">
      <c r="A304" s="48" t="s">
        <v>297</v>
      </c>
      <c r="B304" s="49" t="s">
        <v>296</v>
      </c>
      <c r="C304" s="50">
        <v>40910</v>
      </c>
      <c r="D304" s="109">
        <v>204754.54999999981</v>
      </c>
    </row>
    <row r="305" spans="1:4" x14ac:dyDescent="0.25">
      <c r="A305" s="48" t="s">
        <v>298</v>
      </c>
      <c r="B305" s="49" t="s">
        <v>296</v>
      </c>
      <c r="C305" s="50">
        <v>1890</v>
      </c>
      <c r="D305" s="109">
        <v>9459.4499999999989</v>
      </c>
    </row>
    <row r="306" spans="1:4" x14ac:dyDescent="0.25">
      <c r="A306" s="48" t="s">
        <v>299</v>
      </c>
      <c r="B306" s="49" t="s">
        <v>296</v>
      </c>
      <c r="C306" s="50">
        <v>3860</v>
      </c>
      <c r="D306" s="109">
        <v>19319.300000000003</v>
      </c>
    </row>
    <row r="307" spans="1:4" x14ac:dyDescent="0.25">
      <c r="A307" s="48" t="s">
        <v>300</v>
      </c>
      <c r="B307" s="49" t="s">
        <v>293</v>
      </c>
      <c r="C307" s="50">
        <v>1860</v>
      </c>
      <c r="D307" s="109">
        <v>9731.5200000000041</v>
      </c>
    </row>
    <row r="308" spans="1:4" x14ac:dyDescent="0.25">
      <c r="A308" s="48" t="s">
        <v>301</v>
      </c>
      <c r="B308" s="49" t="s">
        <v>302</v>
      </c>
      <c r="C308" s="50">
        <v>3135</v>
      </c>
      <c r="D308" s="109">
        <v>15706.349999999999</v>
      </c>
    </row>
    <row r="309" spans="1:4" x14ac:dyDescent="0.25">
      <c r="A309" s="48" t="s">
        <v>303</v>
      </c>
      <c r="B309" s="49" t="s">
        <v>59</v>
      </c>
      <c r="C309" s="50">
        <v>67230</v>
      </c>
      <c r="D309" s="109">
        <v>351747.35999999917</v>
      </c>
    </row>
    <row r="310" spans="1:4" x14ac:dyDescent="0.25">
      <c r="A310" s="48" t="s">
        <v>304</v>
      </c>
      <c r="B310" s="49" t="s">
        <v>302</v>
      </c>
      <c r="C310" s="50">
        <v>62190</v>
      </c>
      <c r="D310" s="109">
        <v>325378.07999999943</v>
      </c>
    </row>
    <row r="311" spans="1:4" x14ac:dyDescent="0.25">
      <c r="A311" s="48" t="s">
        <v>305</v>
      </c>
      <c r="B311" s="49" t="s">
        <v>293</v>
      </c>
      <c r="C311" s="50">
        <v>24890</v>
      </c>
      <c r="D311" s="109">
        <v>130224.47999999992</v>
      </c>
    </row>
    <row r="312" spans="1:4" x14ac:dyDescent="0.25">
      <c r="A312" s="48" t="s">
        <v>306</v>
      </c>
      <c r="B312" s="49" t="s">
        <v>307</v>
      </c>
      <c r="C312" s="50">
        <v>2075</v>
      </c>
      <c r="D312" s="109">
        <v>10395.750000000002</v>
      </c>
    </row>
    <row r="313" spans="1:4" x14ac:dyDescent="0.25">
      <c r="A313" s="48" t="s">
        <v>308</v>
      </c>
      <c r="B313" s="49" t="s">
        <v>309</v>
      </c>
      <c r="C313" s="50">
        <v>7530</v>
      </c>
      <c r="D313" s="109">
        <v>39396.959999999999</v>
      </c>
    </row>
    <row r="314" spans="1:4" x14ac:dyDescent="0.25">
      <c r="A314" s="48" t="s">
        <v>310</v>
      </c>
      <c r="B314" s="49" t="s">
        <v>307</v>
      </c>
      <c r="C314" s="50">
        <v>17835</v>
      </c>
      <c r="D314" s="109">
        <v>89264.18</v>
      </c>
    </row>
    <row r="315" spans="1:4" x14ac:dyDescent="0.25">
      <c r="A315" s="92" t="s">
        <v>311</v>
      </c>
      <c r="B315" s="118" t="s">
        <v>312</v>
      </c>
      <c r="C315" s="93">
        <v>26570</v>
      </c>
      <c r="D315" s="120">
        <v>109999.79999999999</v>
      </c>
    </row>
    <row r="316" spans="1:4" x14ac:dyDescent="0.25">
      <c r="A316" s="91" t="s">
        <v>54</v>
      </c>
      <c r="B316" s="91" t="s">
        <v>55</v>
      </c>
      <c r="C316" s="89" t="s">
        <v>56</v>
      </c>
      <c r="D316" s="106" t="s">
        <v>43</v>
      </c>
    </row>
    <row r="317" spans="1:4" x14ac:dyDescent="0.25">
      <c r="A317" s="99" t="s">
        <v>879</v>
      </c>
      <c r="B317" s="94"/>
      <c r="C317" s="97"/>
      <c r="D317" s="104"/>
    </row>
    <row r="318" spans="1:4" x14ac:dyDescent="0.25">
      <c r="A318" s="48" t="s">
        <v>416</v>
      </c>
      <c r="B318" s="49" t="s">
        <v>110</v>
      </c>
      <c r="C318" s="50">
        <v>35440</v>
      </c>
      <c r="D318" s="109">
        <v>185422.07999999984</v>
      </c>
    </row>
    <row r="319" spans="1:4" x14ac:dyDescent="0.25">
      <c r="A319" s="39" t="s">
        <v>39</v>
      </c>
      <c r="B319" s="52"/>
      <c r="C319" s="24">
        <f>SUM(C320:C326,C327:C328)</f>
        <v>174520</v>
      </c>
      <c r="D319" s="112">
        <f>SUM(D320:D326,D327:D328)</f>
        <v>1189318.55</v>
      </c>
    </row>
    <row r="320" spans="1:4" x14ac:dyDescent="0.25">
      <c r="A320" s="48" t="s">
        <v>417</v>
      </c>
      <c r="B320" s="49" t="s">
        <v>408</v>
      </c>
      <c r="C320" s="50">
        <v>30940</v>
      </c>
      <c r="D320" s="109">
        <v>214414.20000000007</v>
      </c>
    </row>
    <row r="321" spans="1:4" x14ac:dyDescent="0.25">
      <c r="A321" s="48" t="s">
        <v>313</v>
      </c>
      <c r="B321" s="49" t="s">
        <v>307</v>
      </c>
      <c r="C321" s="50">
        <v>2765</v>
      </c>
      <c r="D321" s="109">
        <v>19161.45</v>
      </c>
    </row>
    <row r="322" spans="1:4" x14ac:dyDescent="0.25">
      <c r="A322" s="48" t="s">
        <v>314</v>
      </c>
      <c r="B322" s="49" t="s">
        <v>59</v>
      </c>
      <c r="C322" s="50">
        <v>37800</v>
      </c>
      <c r="D322" s="109">
        <v>261954.00000000029</v>
      </c>
    </row>
    <row r="323" spans="1:4" x14ac:dyDescent="0.25">
      <c r="A323" s="48" t="s">
        <v>315</v>
      </c>
      <c r="B323" s="49" t="s">
        <v>307</v>
      </c>
      <c r="C323" s="50">
        <v>800</v>
      </c>
      <c r="D323" s="109">
        <v>5544</v>
      </c>
    </row>
    <row r="324" spans="1:4" x14ac:dyDescent="0.25">
      <c r="A324" s="48" t="s">
        <v>316</v>
      </c>
      <c r="B324" s="49" t="s">
        <v>302</v>
      </c>
      <c r="C324" s="50">
        <v>56745</v>
      </c>
      <c r="D324" s="109">
        <v>393242.84999999963</v>
      </c>
    </row>
    <row r="325" spans="1:4" x14ac:dyDescent="0.25">
      <c r="A325" s="48" t="s">
        <v>317</v>
      </c>
      <c r="B325" s="49" t="s">
        <v>312</v>
      </c>
      <c r="C325" s="50">
        <v>18445</v>
      </c>
      <c r="D325" s="109">
        <v>107718.80000000005</v>
      </c>
    </row>
    <row r="326" spans="1:4" x14ac:dyDescent="0.25">
      <c r="A326" s="48" t="s">
        <v>318</v>
      </c>
      <c r="B326" s="49" t="s">
        <v>293</v>
      </c>
      <c r="C326" s="50">
        <v>14000</v>
      </c>
      <c r="D326" s="109">
        <v>97020.000000000044</v>
      </c>
    </row>
    <row r="327" spans="1:4" x14ac:dyDescent="0.25">
      <c r="A327" s="48" t="s">
        <v>319</v>
      </c>
      <c r="B327" s="49" t="s">
        <v>307</v>
      </c>
      <c r="C327" s="50">
        <v>11670</v>
      </c>
      <c r="D327" s="109">
        <v>80873.100000000006</v>
      </c>
    </row>
    <row r="328" spans="1:4" x14ac:dyDescent="0.25">
      <c r="A328" s="48" t="s">
        <v>479</v>
      </c>
      <c r="B328" s="49" t="s">
        <v>469</v>
      </c>
      <c r="C328" s="50">
        <v>1355</v>
      </c>
      <c r="D328" s="109">
        <v>9390.15</v>
      </c>
    </row>
    <row r="329" spans="1:4" x14ac:dyDescent="0.25">
      <c r="A329" s="78"/>
      <c r="B329" s="79"/>
      <c r="C329" s="80"/>
      <c r="D329" s="113"/>
    </row>
    <row r="330" spans="1:4" x14ac:dyDescent="0.25">
      <c r="A330" s="78"/>
      <c r="B330" s="79"/>
      <c r="C330" s="80"/>
      <c r="D330" s="113"/>
    </row>
    <row r="331" spans="1:4" x14ac:dyDescent="0.25">
      <c r="A331" s="78"/>
      <c r="B331" s="79"/>
      <c r="C331" s="80"/>
      <c r="D331" s="113"/>
    </row>
    <row r="332" spans="1:4" x14ac:dyDescent="0.25">
      <c r="A332" s="78"/>
      <c r="B332" s="79"/>
      <c r="C332" s="80"/>
      <c r="D332" s="113"/>
    </row>
    <row r="333" spans="1:4" x14ac:dyDescent="0.25">
      <c r="A333" s="78"/>
      <c r="B333" s="79"/>
      <c r="C333" s="80"/>
      <c r="D333" s="113"/>
    </row>
    <row r="334" spans="1:4" x14ac:dyDescent="0.25">
      <c r="A334" s="78"/>
      <c r="B334" s="79"/>
      <c r="C334" s="80"/>
      <c r="D334" s="113"/>
    </row>
    <row r="335" spans="1:4" x14ac:dyDescent="0.25">
      <c r="A335" s="78"/>
      <c r="B335" s="79"/>
      <c r="C335" s="80"/>
      <c r="D335" s="113"/>
    </row>
    <row r="336" spans="1:4" x14ac:dyDescent="0.25">
      <c r="A336" s="78"/>
      <c r="B336" s="79"/>
      <c r="C336" s="80"/>
      <c r="D336" s="113"/>
    </row>
    <row r="337" spans="1:4" x14ac:dyDescent="0.25">
      <c r="A337" s="78"/>
      <c r="B337" s="79"/>
      <c r="C337" s="80"/>
      <c r="D337" s="113"/>
    </row>
    <row r="338" spans="1:4" x14ac:dyDescent="0.25">
      <c r="A338" s="78"/>
      <c r="B338" s="79"/>
      <c r="C338" s="80"/>
      <c r="D338" s="113"/>
    </row>
    <row r="339" spans="1:4" x14ac:dyDescent="0.25">
      <c r="A339" s="78"/>
      <c r="B339" s="79"/>
      <c r="C339" s="80"/>
      <c r="D339" s="113"/>
    </row>
    <row r="340" spans="1:4" x14ac:dyDescent="0.25">
      <c r="A340" s="78"/>
      <c r="B340" s="79"/>
      <c r="C340" s="80"/>
      <c r="D340" s="113"/>
    </row>
    <row r="341" spans="1:4" x14ac:dyDescent="0.25">
      <c r="A341" s="78"/>
      <c r="B341" s="79"/>
      <c r="C341" s="80"/>
      <c r="D341" s="113"/>
    </row>
    <row r="342" spans="1:4" x14ac:dyDescent="0.25">
      <c r="A342" s="78"/>
      <c r="B342" s="79"/>
      <c r="C342" s="80"/>
      <c r="D342" s="113"/>
    </row>
    <row r="343" spans="1:4" x14ac:dyDescent="0.25">
      <c r="A343" s="78"/>
      <c r="B343" s="79"/>
      <c r="C343" s="80"/>
      <c r="D343" s="113"/>
    </row>
    <row r="344" spans="1:4" x14ac:dyDescent="0.25">
      <c r="A344" s="78"/>
      <c r="B344" s="79"/>
      <c r="C344" s="80"/>
      <c r="D344" s="113"/>
    </row>
    <row r="345" spans="1:4" x14ac:dyDescent="0.25">
      <c r="A345" s="78"/>
      <c r="B345" s="79"/>
      <c r="C345" s="80"/>
      <c r="D345" s="113"/>
    </row>
    <row r="346" spans="1:4" x14ac:dyDescent="0.25">
      <c r="A346" s="78"/>
      <c r="B346" s="79"/>
      <c r="C346" s="80"/>
      <c r="D346" s="113"/>
    </row>
    <row r="347" spans="1:4" x14ac:dyDescent="0.25">
      <c r="A347" s="78"/>
      <c r="B347" s="79"/>
      <c r="C347" s="80"/>
      <c r="D347" s="113"/>
    </row>
    <row r="348" spans="1:4" x14ac:dyDescent="0.25">
      <c r="A348" s="53"/>
      <c r="B348" s="35" t="s">
        <v>57</v>
      </c>
      <c r="C348" s="54"/>
      <c r="D348" s="110"/>
    </row>
    <row r="351" spans="1:4" x14ac:dyDescent="0.25">
      <c r="A351" s="16" t="s">
        <v>54</v>
      </c>
      <c r="B351" s="16" t="s">
        <v>55</v>
      </c>
      <c r="C351" s="17" t="s">
        <v>56</v>
      </c>
      <c r="D351" s="103" t="s">
        <v>43</v>
      </c>
    </row>
    <row r="352" spans="1:4" x14ac:dyDescent="0.25">
      <c r="A352" s="21" t="s">
        <v>29</v>
      </c>
      <c r="B352" s="16"/>
      <c r="C352" s="19">
        <f>SUM(G5aUtilisation,G5bUtilisation)</f>
        <v>3495667</v>
      </c>
      <c r="D352" s="108">
        <f>SUM(G5aTotalCost,G5bTotalCost)</f>
        <v>5693779.9900000039</v>
      </c>
    </row>
    <row r="353" spans="1:4" x14ac:dyDescent="0.25">
      <c r="A353" s="137" t="s">
        <v>11</v>
      </c>
      <c r="B353" s="138"/>
      <c r="C353" s="139">
        <f>SUM(C354:C373)</f>
        <v>2312871</v>
      </c>
      <c r="D353" s="140">
        <f>SUM(D354:D373)</f>
        <v>3843887.0600000047</v>
      </c>
    </row>
    <row r="354" spans="1:4" x14ac:dyDescent="0.25">
      <c r="A354" s="48" t="s">
        <v>320</v>
      </c>
      <c r="B354" s="49" t="s">
        <v>75</v>
      </c>
      <c r="C354" s="50">
        <v>10740</v>
      </c>
      <c r="D354" s="109">
        <v>16797.36</v>
      </c>
    </row>
    <row r="355" spans="1:4" x14ac:dyDescent="0.25">
      <c r="A355" s="48" t="s">
        <v>321</v>
      </c>
      <c r="B355" s="49" t="s">
        <v>246</v>
      </c>
      <c r="C355" s="50">
        <v>13860</v>
      </c>
      <c r="D355" s="109">
        <v>21677.040000000005</v>
      </c>
    </row>
    <row r="356" spans="1:4" x14ac:dyDescent="0.25">
      <c r="A356" s="48" t="s">
        <v>322</v>
      </c>
      <c r="B356" s="49" t="s">
        <v>248</v>
      </c>
      <c r="C356" s="50">
        <v>277010</v>
      </c>
      <c r="D356" s="109">
        <v>433243.6099999994</v>
      </c>
    </row>
    <row r="357" spans="1:4" x14ac:dyDescent="0.25">
      <c r="A357" s="48" t="s">
        <v>323</v>
      </c>
      <c r="B357" s="49" t="s">
        <v>248</v>
      </c>
      <c r="C357" s="50">
        <v>12350</v>
      </c>
      <c r="D357" s="109">
        <v>19315.399999999998</v>
      </c>
    </row>
    <row r="358" spans="1:4" x14ac:dyDescent="0.25">
      <c r="A358" s="48" t="s">
        <v>324</v>
      </c>
      <c r="B358" s="49" t="s">
        <v>248</v>
      </c>
      <c r="C358" s="50">
        <v>39300</v>
      </c>
      <c r="D358" s="109">
        <v>61465.150000000023</v>
      </c>
    </row>
    <row r="359" spans="1:4" x14ac:dyDescent="0.25">
      <c r="A359" s="48" t="s">
        <v>325</v>
      </c>
      <c r="B359" s="49" t="s">
        <v>251</v>
      </c>
      <c r="C359" s="50">
        <v>19830</v>
      </c>
      <c r="D359" s="109">
        <v>32282.200000000004</v>
      </c>
    </row>
    <row r="360" spans="1:4" x14ac:dyDescent="0.25">
      <c r="A360" s="48" t="s">
        <v>326</v>
      </c>
      <c r="B360" s="49" t="s">
        <v>75</v>
      </c>
      <c r="C360" s="50">
        <v>2040</v>
      </c>
      <c r="D360" s="109">
        <v>3190.5599999999995</v>
      </c>
    </row>
    <row r="361" spans="1:4" x14ac:dyDescent="0.25">
      <c r="A361" s="48" t="s">
        <v>327</v>
      </c>
      <c r="B361" s="49" t="s">
        <v>75</v>
      </c>
      <c r="C361" s="50">
        <v>254161</v>
      </c>
      <c r="D361" s="109">
        <v>397507.78999999946</v>
      </c>
    </row>
    <row r="362" spans="1:4" x14ac:dyDescent="0.25">
      <c r="A362" s="48" t="s">
        <v>328</v>
      </c>
      <c r="B362" s="49" t="s">
        <v>256</v>
      </c>
      <c r="C362" s="50">
        <v>279600</v>
      </c>
      <c r="D362" s="109">
        <v>437294.39999999956</v>
      </c>
    </row>
    <row r="363" spans="1:4" x14ac:dyDescent="0.25">
      <c r="A363" s="48" t="s">
        <v>329</v>
      </c>
      <c r="B363" s="49" t="s">
        <v>242</v>
      </c>
      <c r="C363" s="50">
        <v>90</v>
      </c>
      <c r="D363" s="109">
        <v>140.76</v>
      </c>
    </row>
    <row r="364" spans="1:4" x14ac:dyDescent="0.25">
      <c r="A364" s="48" t="s">
        <v>330</v>
      </c>
      <c r="B364" s="49" t="s">
        <v>331</v>
      </c>
      <c r="C364" s="50">
        <v>32310</v>
      </c>
      <c r="D364" s="109">
        <v>50532.839999999989</v>
      </c>
    </row>
    <row r="365" spans="1:4" x14ac:dyDescent="0.25">
      <c r="A365" s="48" t="s">
        <v>332</v>
      </c>
      <c r="B365" s="49" t="s">
        <v>98</v>
      </c>
      <c r="C365" s="50">
        <v>101640</v>
      </c>
      <c r="D365" s="109">
        <v>179801.15999999997</v>
      </c>
    </row>
    <row r="366" spans="1:4" x14ac:dyDescent="0.25">
      <c r="A366" s="48" t="s">
        <v>333</v>
      </c>
      <c r="B366" s="49" t="s">
        <v>262</v>
      </c>
      <c r="C366" s="50">
        <v>225630</v>
      </c>
      <c r="D366" s="109">
        <v>352885.3199999996</v>
      </c>
    </row>
    <row r="367" spans="1:4" x14ac:dyDescent="0.25">
      <c r="A367" s="48" t="s">
        <v>334</v>
      </c>
      <c r="B367" s="49" t="s">
        <v>274</v>
      </c>
      <c r="C367" s="50">
        <v>12570</v>
      </c>
      <c r="D367" s="109">
        <v>19659.48</v>
      </c>
    </row>
    <row r="368" spans="1:4" x14ac:dyDescent="0.25">
      <c r="A368" s="48" t="s">
        <v>335</v>
      </c>
      <c r="B368" s="49" t="s">
        <v>256</v>
      </c>
      <c r="C368" s="50">
        <v>10230</v>
      </c>
      <c r="D368" s="109">
        <v>15999.720000000001</v>
      </c>
    </row>
    <row r="369" spans="1:4" x14ac:dyDescent="0.25">
      <c r="A369" s="48" t="s">
        <v>336</v>
      </c>
      <c r="B369" s="49" t="s">
        <v>288</v>
      </c>
      <c r="C369" s="50">
        <v>842880</v>
      </c>
      <c r="D369" s="109">
        <v>1491054.7200000074</v>
      </c>
    </row>
    <row r="370" spans="1:4" x14ac:dyDescent="0.25">
      <c r="A370" s="48" t="s">
        <v>337</v>
      </c>
      <c r="B370" s="49" t="s">
        <v>288</v>
      </c>
      <c r="C370" s="50">
        <v>154450</v>
      </c>
      <c r="D370" s="109">
        <v>273222.02999999956</v>
      </c>
    </row>
    <row r="371" spans="1:4" x14ac:dyDescent="0.25">
      <c r="A371" s="48" t="s">
        <v>418</v>
      </c>
      <c r="B371" s="49" t="s">
        <v>110</v>
      </c>
      <c r="C371" s="50">
        <v>23730</v>
      </c>
      <c r="D371" s="109">
        <v>37113.719999999994</v>
      </c>
    </row>
    <row r="372" spans="1:4" x14ac:dyDescent="0.25">
      <c r="A372" s="48" t="s">
        <v>480</v>
      </c>
      <c r="B372" s="49" t="s">
        <v>463</v>
      </c>
      <c r="C372" s="50">
        <v>270</v>
      </c>
      <c r="D372" s="109">
        <v>422.28</v>
      </c>
    </row>
    <row r="373" spans="1:4" x14ac:dyDescent="0.25">
      <c r="A373" s="48" t="s">
        <v>481</v>
      </c>
      <c r="B373" s="49" t="s">
        <v>461</v>
      </c>
      <c r="C373" s="50">
        <v>180</v>
      </c>
      <c r="D373" s="109">
        <v>281.52</v>
      </c>
    </row>
    <row r="374" spans="1:4" x14ac:dyDescent="0.25">
      <c r="A374" s="141" t="s">
        <v>22</v>
      </c>
      <c r="B374" s="52"/>
      <c r="C374" s="24">
        <f>SUM(C375:C380,C381:C420)</f>
        <v>1182796</v>
      </c>
      <c r="D374" s="112">
        <f>SUM(D375:D380,D381:D420)</f>
        <v>1849892.9299999988</v>
      </c>
    </row>
    <row r="375" spans="1:4" x14ac:dyDescent="0.25">
      <c r="A375" s="48" t="s">
        <v>338</v>
      </c>
      <c r="B375" s="49" t="s">
        <v>293</v>
      </c>
      <c r="C375" s="50">
        <v>1390</v>
      </c>
      <c r="D375" s="109">
        <v>2173.96</v>
      </c>
    </row>
    <row r="376" spans="1:4" x14ac:dyDescent="0.25">
      <c r="A376" s="48" t="s">
        <v>339</v>
      </c>
      <c r="B376" s="49" t="s">
        <v>293</v>
      </c>
      <c r="C376" s="50">
        <v>21210</v>
      </c>
      <c r="D376" s="109">
        <v>33172.44</v>
      </c>
    </row>
    <row r="377" spans="1:4" x14ac:dyDescent="0.25">
      <c r="A377" s="48" t="s">
        <v>340</v>
      </c>
      <c r="B377" s="49" t="s">
        <v>293</v>
      </c>
      <c r="C377" s="50">
        <v>52650</v>
      </c>
      <c r="D377" s="109">
        <v>82344.600000000035</v>
      </c>
    </row>
    <row r="378" spans="1:4" x14ac:dyDescent="0.25">
      <c r="A378" s="48" t="s">
        <v>341</v>
      </c>
      <c r="B378" s="49" t="s">
        <v>293</v>
      </c>
      <c r="C378" s="50">
        <v>17280</v>
      </c>
      <c r="D378" s="109">
        <v>27025.920000000002</v>
      </c>
    </row>
    <row r="379" spans="1:4" x14ac:dyDescent="0.25">
      <c r="A379" s="48" t="s">
        <v>342</v>
      </c>
      <c r="B379" s="49" t="s">
        <v>343</v>
      </c>
      <c r="C379" s="50">
        <v>22680</v>
      </c>
      <c r="D379" s="109">
        <v>35471.520000000004</v>
      </c>
    </row>
    <row r="380" spans="1:4" x14ac:dyDescent="0.25">
      <c r="A380" s="48" t="s">
        <v>344</v>
      </c>
      <c r="B380" s="49" t="s">
        <v>296</v>
      </c>
      <c r="C380" s="50">
        <v>217830</v>
      </c>
      <c r="D380" s="109">
        <v>340686.11999999976</v>
      </c>
    </row>
    <row r="381" spans="1:4" x14ac:dyDescent="0.25">
      <c r="A381" s="48" t="s">
        <v>345</v>
      </c>
      <c r="B381" s="49" t="s">
        <v>312</v>
      </c>
      <c r="C381" s="50">
        <v>7310</v>
      </c>
      <c r="D381" s="109">
        <v>11432.84</v>
      </c>
    </row>
    <row r="382" spans="1:4" x14ac:dyDescent="0.25">
      <c r="A382" s="48" t="s">
        <v>346</v>
      </c>
      <c r="B382" s="49" t="s">
        <v>59</v>
      </c>
      <c r="C382" s="50">
        <v>341167</v>
      </c>
      <c r="D382" s="109">
        <v>533585.16999999911</v>
      </c>
    </row>
    <row r="383" spans="1:4" x14ac:dyDescent="0.25">
      <c r="A383" s="48" t="s">
        <v>347</v>
      </c>
      <c r="B383" s="49" t="s">
        <v>302</v>
      </c>
      <c r="C383" s="50">
        <v>243279</v>
      </c>
      <c r="D383" s="109">
        <v>380488.35999999958</v>
      </c>
    </row>
    <row r="384" spans="1:4" x14ac:dyDescent="0.25">
      <c r="A384" s="48" t="s">
        <v>348</v>
      </c>
      <c r="B384" s="49" t="s">
        <v>307</v>
      </c>
      <c r="C384" s="50">
        <v>77220</v>
      </c>
      <c r="D384" s="109">
        <v>120772.08000000009</v>
      </c>
    </row>
    <row r="385" spans="1:4" x14ac:dyDescent="0.25">
      <c r="A385" s="92" t="s">
        <v>349</v>
      </c>
      <c r="B385" s="118" t="s">
        <v>307</v>
      </c>
      <c r="C385" s="93">
        <v>3600</v>
      </c>
      <c r="D385" s="120">
        <v>5630.3999999999987</v>
      </c>
    </row>
    <row r="386" spans="1:4" x14ac:dyDescent="0.25">
      <c r="A386" s="91" t="s">
        <v>54</v>
      </c>
      <c r="B386" s="91" t="s">
        <v>55</v>
      </c>
      <c r="C386" s="89" t="s">
        <v>56</v>
      </c>
      <c r="D386" s="106" t="s">
        <v>43</v>
      </c>
    </row>
    <row r="387" spans="1:4" x14ac:dyDescent="0.25">
      <c r="A387" s="99" t="s">
        <v>880</v>
      </c>
      <c r="B387" s="94"/>
      <c r="C387" s="97"/>
      <c r="D387" s="104"/>
    </row>
    <row r="388" spans="1:4" x14ac:dyDescent="0.25">
      <c r="A388" s="48" t="s">
        <v>350</v>
      </c>
      <c r="B388" s="49" t="s">
        <v>312</v>
      </c>
      <c r="C388" s="50">
        <v>97830</v>
      </c>
      <c r="D388" s="109">
        <v>153006.12000000011</v>
      </c>
    </row>
    <row r="389" spans="1:4" x14ac:dyDescent="0.25">
      <c r="A389" s="48" t="s">
        <v>419</v>
      </c>
      <c r="B389" s="49" t="s">
        <v>110</v>
      </c>
      <c r="C389" s="50">
        <v>79350</v>
      </c>
      <c r="D389" s="109">
        <v>124103.40000000011</v>
      </c>
    </row>
    <row r="390" spans="1:4" x14ac:dyDescent="0.25">
      <c r="A390" s="48"/>
      <c r="B390" s="49"/>
      <c r="C390" s="50"/>
      <c r="D390" s="109"/>
    </row>
    <row r="391" spans="1:4" x14ac:dyDescent="0.25">
      <c r="A391" s="48"/>
      <c r="B391" s="49"/>
      <c r="C391" s="50"/>
      <c r="D391" s="109"/>
    </row>
    <row r="392" spans="1:4" x14ac:dyDescent="0.25">
      <c r="A392" s="48"/>
      <c r="B392" s="49"/>
      <c r="C392" s="50"/>
      <c r="D392" s="109"/>
    </row>
    <row r="393" spans="1:4" x14ac:dyDescent="0.25">
      <c r="A393" s="48"/>
      <c r="B393" s="49"/>
      <c r="C393" s="50"/>
      <c r="D393" s="109"/>
    </row>
    <row r="394" spans="1:4" x14ac:dyDescent="0.25">
      <c r="A394" s="48"/>
      <c r="B394" s="49"/>
      <c r="C394" s="50"/>
      <c r="D394" s="109"/>
    </row>
    <row r="395" spans="1:4" x14ac:dyDescent="0.25">
      <c r="A395" s="48"/>
      <c r="B395" s="49"/>
      <c r="C395" s="50"/>
      <c r="D395" s="109"/>
    </row>
    <row r="396" spans="1:4" x14ac:dyDescent="0.25">
      <c r="A396" s="48"/>
      <c r="B396" s="49"/>
      <c r="C396" s="50"/>
      <c r="D396" s="109"/>
    </row>
    <row r="397" spans="1:4" x14ac:dyDescent="0.25">
      <c r="A397" s="48"/>
      <c r="B397" s="49"/>
      <c r="C397" s="50"/>
      <c r="D397" s="109"/>
    </row>
    <row r="398" spans="1:4" x14ac:dyDescent="0.25">
      <c r="A398" s="48"/>
      <c r="B398" s="49"/>
      <c r="C398" s="50"/>
      <c r="D398" s="109"/>
    </row>
    <row r="399" spans="1:4" x14ac:dyDescent="0.25">
      <c r="A399" s="48"/>
      <c r="B399" s="49"/>
      <c r="C399" s="50"/>
      <c r="D399" s="109"/>
    </row>
    <row r="400" spans="1:4" x14ac:dyDescent="0.25">
      <c r="A400" s="48"/>
      <c r="B400" s="49"/>
      <c r="C400" s="50"/>
      <c r="D400" s="109"/>
    </row>
    <row r="401" spans="1:4" x14ac:dyDescent="0.25">
      <c r="A401" s="48"/>
      <c r="B401" s="49"/>
      <c r="C401" s="50"/>
      <c r="D401" s="109"/>
    </row>
    <row r="402" spans="1:4" x14ac:dyDescent="0.25">
      <c r="A402" s="48"/>
      <c r="B402" s="49"/>
      <c r="C402" s="50"/>
      <c r="D402" s="109"/>
    </row>
    <row r="403" spans="1:4" x14ac:dyDescent="0.25">
      <c r="A403" s="48"/>
      <c r="B403" s="49"/>
      <c r="C403" s="50"/>
      <c r="D403" s="109"/>
    </row>
    <row r="404" spans="1:4" x14ac:dyDescent="0.25">
      <c r="A404" s="48"/>
      <c r="B404" s="49"/>
      <c r="C404" s="50"/>
      <c r="D404" s="109"/>
    </row>
    <row r="405" spans="1:4" x14ac:dyDescent="0.25">
      <c r="A405" s="48"/>
      <c r="B405" s="49"/>
      <c r="C405" s="50"/>
      <c r="D405" s="109"/>
    </row>
    <row r="406" spans="1:4" x14ac:dyDescent="0.25">
      <c r="A406" s="48"/>
      <c r="B406" s="49"/>
      <c r="C406" s="50"/>
      <c r="D406" s="109"/>
    </row>
    <row r="407" spans="1:4" x14ac:dyDescent="0.25">
      <c r="A407" s="78"/>
      <c r="B407" s="79"/>
      <c r="C407" s="80"/>
      <c r="D407" s="113"/>
    </row>
    <row r="408" spans="1:4" x14ac:dyDescent="0.25">
      <c r="A408" s="78"/>
      <c r="B408" s="79"/>
      <c r="C408" s="80"/>
      <c r="D408" s="113"/>
    </row>
    <row r="409" spans="1:4" x14ac:dyDescent="0.25">
      <c r="A409" s="78"/>
      <c r="B409" s="79"/>
      <c r="C409" s="80"/>
      <c r="D409" s="113"/>
    </row>
    <row r="410" spans="1:4" x14ac:dyDescent="0.25">
      <c r="A410" s="78"/>
      <c r="B410" s="79"/>
      <c r="C410" s="80"/>
      <c r="D410" s="113"/>
    </row>
    <row r="411" spans="1:4" x14ac:dyDescent="0.25">
      <c r="A411" s="78"/>
      <c r="B411" s="79"/>
      <c r="C411" s="80"/>
      <c r="D411" s="113"/>
    </row>
    <row r="412" spans="1:4" x14ac:dyDescent="0.25">
      <c r="A412" s="78"/>
      <c r="B412" s="79"/>
      <c r="C412" s="80"/>
      <c r="D412" s="113"/>
    </row>
    <row r="413" spans="1:4" x14ac:dyDescent="0.25">
      <c r="A413" s="78"/>
      <c r="B413" s="79"/>
      <c r="C413" s="80"/>
      <c r="D413" s="113"/>
    </row>
    <row r="414" spans="1:4" x14ac:dyDescent="0.25">
      <c r="A414" s="78"/>
      <c r="B414" s="79"/>
      <c r="C414" s="80"/>
      <c r="D414" s="113"/>
    </row>
    <row r="415" spans="1:4" x14ac:dyDescent="0.25">
      <c r="A415" s="78"/>
      <c r="B415" s="79"/>
      <c r="C415" s="80"/>
      <c r="D415" s="113"/>
    </row>
    <row r="416" spans="1:4" x14ac:dyDescent="0.25">
      <c r="A416" s="78"/>
      <c r="B416" s="79"/>
      <c r="C416" s="80"/>
      <c r="D416" s="113"/>
    </row>
    <row r="417" spans="1:4" x14ac:dyDescent="0.25">
      <c r="A417" s="78"/>
      <c r="B417" s="79"/>
      <c r="C417" s="80"/>
      <c r="D417" s="113"/>
    </row>
    <row r="418" spans="1:4" x14ac:dyDescent="0.25">
      <c r="A418" s="78"/>
      <c r="B418" s="79"/>
      <c r="C418" s="80"/>
      <c r="D418" s="113"/>
    </row>
    <row r="419" spans="1:4" x14ac:dyDescent="0.25">
      <c r="A419" s="78"/>
      <c r="B419" s="79"/>
      <c r="C419" s="80"/>
      <c r="D419" s="113"/>
    </row>
    <row r="420" spans="1:4" x14ac:dyDescent="0.25">
      <c r="A420" s="92"/>
      <c r="B420" s="35" t="s">
        <v>57</v>
      </c>
      <c r="C420" s="93"/>
      <c r="D420" s="120"/>
    </row>
    <row r="421" spans="1:4" x14ac:dyDescent="0.25">
      <c r="A421" s="16" t="s">
        <v>54</v>
      </c>
      <c r="B421" s="16" t="s">
        <v>55</v>
      </c>
      <c r="C421" s="17" t="s">
        <v>56</v>
      </c>
      <c r="D421" s="103" t="s">
        <v>43</v>
      </c>
    </row>
    <row r="422" spans="1:4" x14ac:dyDescent="0.25">
      <c r="A422" s="21" t="s">
        <v>33</v>
      </c>
      <c r="B422" s="16"/>
      <c r="C422" s="19">
        <f>SUM(G6aUtilisation,G6bUtilisation)</f>
        <v>1695013</v>
      </c>
      <c r="D422" s="108">
        <f>SUM(G6aTotalCost,G6bTotalCost)</f>
        <v>5728891.1500000013</v>
      </c>
    </row>
    <row r="423" spans="1:4" x14ac:dyDescent="0.25">
      <c r="A423" s="41" t="s">
        <v>11</v>
      </c>
      <c r="B423" s="47"/>
      <c r="C423" s="33">
        <f>SUM(C424:C445)</f>
        <v>1403383</v>
      </c>
      <c r="D423" s="111">
        <f>SUM(D424:D445)</f>
        <v>4676436.1400000015</v>
      </c>
    </row>
    <row r="424" spans="1:4" x14ac:dyDescent="0.25">
      <c r="A424" s="48" t="s">
        <v>351</v>
      </c>
      <c r="B424" s="49" t="s">
        <v>80</v>
      </c>
      <c r="C424" s="50">
        <v>1320</v>
      </c>
      <c r="D424" s="109">
        <v>2444.6400000000003</v>
      </c>
    </row>
    <row r="425" spans="1:4" x14ac:dyDescent="0.25">
      <c r="A425" s="48" t="s">
        <v>352</v>
      </c>
      <c r="B425" s="49" t="s">
        <v>246</v>
      </c>
      <c r="C425" s="50">
        <v>3840</v>
      </c>
      <c r="D425" s="109">
        <v>7111.6799999999994</v>
      </c>
    </row>
    <row r="426" spans="1:4" x14ac:dyDescent="0.25">
      <c r="A426" s="48" t="s">
        <v>353</v>
      </c>
      <c r="B426" s="49" t="s">
        <v>248</v>
      </c>
      <c r="C426" s="50">
        <v>119110</v>
      </c>
      <c r="D426" s="109">
        <v>220591.72000000029</v>
      </c>
    </row>
    <row r="427" spans="1:4" x14ac:dyDescent="0.25">
      <c r="A427" s="48" t="s">
        <v>354</v>
      </c>
      <c r="B427" s="49" t="s">
        <v>248</v>
      </c>
      <c r="C427" s="50">
        <v>54690</v>
      </c>
      <c r="D427" s="109">
        <v>101285.87999999998</v>
      </c>
    </row>
    <row r="428" spans="1:4" x14ac:dyDescent="0.25">
      <c r="A428" s="48" t="s">
        <v>355</v>
      </c>
      <c r="B428" s="49" t="s">
        <v>251</v>
      </c>
      <c r="C428" s="50">
        <v>3670</v>
      </c>
      <c r="D428" s="109">
        <v>7659.2899999999991</v>
      </c>
    </row>
    <row r="429" spans="1:4" x14ac:dyDescent="0.25">
      <c r="A429" s="48" t="s">
        <v>356</v>
      </c>
      <c r="B429" s="49" t="s">
        <v>75</v>
      </c>
      <c r="C429" s="50">
        <v>227610</v>
      </c>
      <c r="D429" s="109">
        <v>797545.44000000053</v>
      </c>
    </row>
    <row r="430" spans="1:4" x14ac:dyDescent="0.25">
      <c r="A430" s="48" t="s">
        <v>357</v>
      </c>
      <c r="B430" s="49" t="s">
        <v>288</v>
      </c>
      <c r="C430" s="50">
        <v>9430</v>
      </c>
      <c r="D430" s="109">
        <v>25998.510000000002</v>
      </c>
    </row>
    <row r="431" spans="1:4" x14ac:dyDescent="0.25">
      <c r="A431" s="48" t="s">
        <v>358</v>
      </c>
      <c r="B431" s="49" t="s">
        <v>256</v>
      </c>
      <c r="C431" s="50">
        <v>3400</v>
      </c>
      <c r="D431" s="109">
        <v>9373.7999999999993</v>
      </c>
    </row>
    <row r="432" spans="1:4" x14ac:dyDescent="0.25">
      <c r="A432" s="48" t="s">
        <v>359</v>
      </c>
      <c r="B432" s="49" t="s">
        <v>482</v>
      </c>
      <c r="C432" s="50">
        <v>157210</v>
      </c>
      <c r="D432" s="109">
        <v>550863.84000000055</v>
      </c>
    </row>
    <row r="433" spans="1:4" x14ac:dyDescent="0.25">
      <c r="A433" s="48" t="s">
        <v>361</v>
      </c>
      <c r="B433" s="49" t="s">
        <v>242</v>
      </c>
      <c r="C433" s="50">
        <v>60</v>
      </c>
      <c r="D433" s="109">
        <v>111.12</v>
      </c>
    </row>
    <row r="434" spans="1:4" x14ac:dyDescent="0.25">
      <c r="A434" s="48" t="s">
        <v>362</v>
      </c>
      <c r="B434" s="49" t="s">
        <v>363</v>
      </c>
      <c r="C434" s="50">
        <v>66920</v>
      </c>
      <c r="D434" s="109">
        <v>248206.21000000025</v>
      </c>
    </row>
    <row r="435" spans="1:4" x14ac:dyDescent="0.25">
      <c r="A435" s="48" t="s">
        <v>364</v>
      </c>
      <c r="B435" s="49" t="s">
        <v>331</v>
      </c>
      <c r="C435" s="50">
        <v>32240</v>
      </c>
      <c r="D435" s="109">
        <v>112968.95999999998</v>
      </c>
    </row>
    <row r="436" spans="1:4" x14ac:dyDescent="0.25">
      <c r="A436" s="48" t="s">
        <v>365</v>
      </c>
      <c r="B436" s="49" t="s">
        <v>360</v>
      </c>
      <c r="C436" s="50">
        <v>18370</v>
      </c>
      <c r="D436" s="109">
        <v>64368.479999999989</v>
      </c>
    </row>
    <row r="437" spans="1:4" x14ac:dyDescent="0.25">
      <c r="A437" s="48" t="s">
        <v>366</v>
      </c>
      <c r="B437" s="49" t="s">
        <v>367</v>
      </c>
      <c r="C437" s="50">
        <v>194163</v>
      </c>
      <c r="D437" s="109">
        <v>680347.15000000049</v>
      </c>
    </row>
    <row r="438" spans="1:4" x14ac:dyDescent="0.25">
      <c r="A438" s="48" t="s">
        <v>368</v>
      </c>
      <c r="B438" s="49" t="s">
        <v>288</v>
      </c>
      <c r="C438" s="50">
        <v>417310</v>
      </c>
      <c r="D438" s="109">
        <v>1514835.3</v>
      </c>
    </row>
    <row r="439" spans="1:4" x14ac:dyDescent="0.25">
      <c r="A439" s="48" t="s">
        <v>369</v>
      </c>
      <c r="B439" s="49" t="s">
        <v>370</v>
      </c>
      <c r="C439" s="50">
        <v>5310</v>
      </c>
      <c r="D439" s="109">
        <v>18606.239999999998</v>
      </c>
    </row>
    <row r="440" spans="1:4" x14ac:dyDescent="0.25">
      <c r="A440" s="48" t="s">
        <v>371</v>
      </c>
      <c r="B440" s="49" t="s">
        <v>360</v>
      </c>
      <c r="C440" s="50">
        <v>4220</v>
      </c>
      <c r="D440" s="109">
        <v>14786.879999999997</v>
      </c>
    </row>
    <row r="441" spans="1:4" x14ac:dyDescent="0.25">
      <c r="A441" s="48" t="s">
        <v>372</v>
      </c>
      <c r="B441" s="49" t="s">
        <v>373</v>
      </c>
      <c r="C441" s="50">
        <v>40780</v>
      </c>
      <c r="D441" s="109">
        <v>142893.11999999994</v>
      </c>
    </row>
    <row r="442" spans="1:4" x14ac:dyDescent="0.25">
      <c r="A442" s="48" t="s">
        <v>374</v>
      </c>
      <c r="B442" s="49" t="s">
        <v>288</v>
      </c>
      <c r="C442" s="50">
        <v>25460</v>
      </c>
      <c r="D442" s="109">
        <v>92419.799999999988</v>
      </c>
    </row>
    <row r="443" spans="1:4" x14ac:dyDescent="0.25">
      <c r="A443" s="48" t="s">
        <v>420</v>
      </c>
      <c r="B443" s="49" t="s">
        <v>110</v>
      </c>
      <c r="C443" s="50">
        <v>17880</v>
      </c>
      <c r="D443" s="109">
        <v>62651.519999999982</v>
      </c>
    </row>
    <row r="444" spans="1:4" x14ac:dyDescent="0.25">
      <c r="A444" s="48" t="s">
        <v>483</v>
      </c>
      <c r="B444" s="49" t="s">
        <v>463</v>
      </c>
      <c r="C444" s="50">
        <v>240</v>
      </c>
      <c r="D444" s="109">
        <v>840.96</v>
      </c>
    </row>
    <row r="445" spans="1:4" x14ac:dyDescent="0.25">
      <c r="A445" s="48" t="s">
        <v>484</v>
      </c>
      <c r="B445" s="49" t="s">
        <v>461</v>
      </c>
      <c r="C445" s="50">
        <v>150</v>
      </c>
      <c r="D445" s="109">
        <v>525.6</v>
      </c>
    </row>
    <row r="446" spans="1:4" x14ac:dyDescent="0.25">
      <c r="A446" s="39" t="s">
        <v>22</v>
      </c>
      <c r="B446" s="52"/>
      <c r="C446" s="24">
        <f>SUM(C447:C490)</f>
        <v>291630</v>
      </c>
      <c r="D446" s="112">
        <f>SUM(D447:D490)</f>
        <v>1052455.01</v>
      </c>
    </row>
    <row r="447" spans="1:4" x14ac:dyDescent="0.25">
      <c r="A447" s="48" t="s">
        <v>375</v>
      </c>
      <c r="B447" s="49" t="s">
        <v>343</v>
      </c>
      <c r="C447" s="50">
        <v>5260</v>
      </c>
      <c r="D447" s="109">
        <v>18839.239999999998</v>
      </c>
    </row>
    <row r="448" spans="1:4" x14ac:dyDescent="0.25">
      <c r="A448" s="48" t="s">
        <v>376</v>
      </c>
      <c r="B448" s="49" t="s">
        <v>296</v>
      </c>
      <c r="C448" s="50">
        <v>54470</v>
      </c>
      <c r="D448" s="109">
        <v>190862.81000000014</v>
      </c>
    </row>
    <row r="449" spans="1:4" x14ac:dyDescent="0.25">
      <c r="A449" s="48" t="s">
        <v>377</v>
      </c>
      <c r="B449" s="49" t="s">
        <v>378</v>
      </c>
      <c r="C449" s="50">
        <v>4620</v>
      </c>
      <c r="D449" s="109">
        <v>16188.480000000001</v>
      </c>
    </row>
    <row r="450" spans="1:4" x14ac:dyDescent="0.25">
      <c r="A450" s="48" t="s">
        <v>379</v>
      </c>
      <c r="B450" s="49" t="s">
        <v>312</v>
      </c>
      <c r="C450" s="50">
        <v>1520</v>
      </c>
      <c r="D450" s="109">
        <v>5498.78</v>
      </c>
    </row>
    <row r="451" spans="1:4" x14ac:dyDescent="0.25">
      <c r="A451" s="48" t="s">
        <v>380</v>
      </c>
      <c r="B451" s="49" t="s">
        <v>59</v>
      </c>
      <c r="C451" s="50">
        <v>48600</v>
      </c>
      <c r="D451" s="109">
        <v>176888.40000000008</v>
      </c>
    </row>
    <row r="452" spans="1:4" x14ac:dyDescent="0.25">
      <c r="A452" s="48" t="s">
        <v>381</v>
      </c>
      <c r="B452" s="49" t="s">
        <v>378</v>
      </c>
      <c r="C452" s="50">
        <v>75040</v>
      </c>
      <c r="D452" s="109">
        <v>274573.82</v>
      </c>
    </row>
    <row r="453" spans="1:4" x14ac:dyDescent="0.25">
      <c r="A453" s="48" t="s">
        <v>382</v>
      </c>
      <c r="B453" s="49" t="s">
        <v>383</v>
      </c>
      <c r="C453" s="50">
        <v>12120</v>
      </c>
      <c r="D453" s="109">
        <v>44399.579999999994</v>
      </c>
    </row>
    <row r="454" spans="1:4" x14ac:dyDescent="0.25">
      <c r="A454" s="48" t="s">
        <v>384</v>
      </c>
      <c r="B454" s="49" t="s">
        <v>307</v>
      </c>
      <c r="C454" s="50">
        <v>35460</v>
      </c>
      <c r="D454" s="109">
        <v>129621.23999999993</v>
      </c>
    </row>
    <row r="455" spans="1:4" x14ac:dyDescent="0.25">
      <c r="A455" s="92" t="s">
        <v>385</v>
      </c>
      <c r="B455" s="118" t="s">
        <v>312</v>
      </c>
      <c r="C455" s="93">
        <v>27750</v>
      </c>
      <c r="D455" s="120">
        <v>101710.49999999996</v>
      </c>
    </row>
    <row r="456" spans="1:4" x14ac:dyDescent="0.25">
      <c r="A456" s="173" t="s">
        <v>54</v>
      </c>
      <c r="B456" s="173" t="s">
        <v>55</v>
      </c>
      <c r="C456" s="174" t="s">
        <v>56</v>
      </c>
      <c r="D456" s="175" t="s">
        <v>43</v>
      </c>
    </row>
    <row r="457" spans="1:4" x14ac:dyDescent="0.25">
      <c r="A457" s="169" t="s">
        <v>881</v>
      </c>
      <c r="B457" s="170"/>
      <c r="C457" s="171"/>
      <c r="D457" s="172"/>
    </row>
    <row r="458" spans="1:4" x14ac:dyDescent="0.25">
      <c r="A458" s="48" t="s">
        <v>421</v>
      </c>
      <c r="B458" s="49" t="s">
        <v>110</v>
      </c>
      <c r="C458" s="50">
        <v>26790</v>
      </c>
      <c r="D458" s="109">
        <v>93872.159999999974</v>
      </c>
    </row>
    <row r="459" spans="1:4" x14ac:dyDescent="0.25">
      <c r="A459" s="48"/>
      <c r="B459" s="49"/>
      <c r="C459" s="50"/>
      <c r="D459" s="109"/>
    </row>
    <row r="460" spans="1:4" x14ac:dyDescent="0.25">
      <c r="A460" s="48"/>
      <c r="B460" s="49"/>
      <c r="C460" s="50"/>
      <c r="D460" s="109"/>
    </row>
    <row r="461" spans="1:4" x14ac:dyDescent="0.25">
      <c r="A461" s="48"/>
      <c r="B461" s="49"/>
      <c r="C461" s="50"/>
      <c r="D461" s="109"/>
    </row>
    <row r="462" spans="1:4" x14ac:dyDescent="0.25">
      <c r="A462" s="48"/>
      <c r="B462" s="49"/>
      <c r="C462" s="50"/>
      <c r="D462" s="109"/>
    </row>
    <row r="463" spans="1:4" x14ac:dyDescent="0.25">
      <c r="A463" s="48"/>
      <c r="B463" s="49"/>
      <c r="C463" s="50"/>
      <c r="D463" s="109"/>
    </row>
    <row r="464" spans="1:4" x14ac:dyDescent="0.25">
      <c r="A464" s="48"/>
      <c r="B464" s="49"/>
      <c r="C464" s="50"/>
      <c r="D464" s="109"/>
    </row>
    <row r="465" spans="1:4" x14ac:dyDescent="0.25">
      <c r="A465" s="48"/>
      <c r="B465" s="49"/>
      <c r="C465" s="50"/>
      <c r="D465" s="109"/>
    </row>
    <row r="466" spans="1:4" x14ac:dyDescent="0.25">
      <c r="A466" s="48"/>
      <c r="B466" s="49"/>
      <c r="C466" s="50"/>
      <c r="D466" s="109"/>
    </row>
    <row r="467" spans="1:4" x14ac:dyDescent="0.25">
      <c r="A467" s="48"/>
      <c r="B467" s="49"/>
      <c r="C467" s="50"/>
      <c r="D467" s="109"/>
    </row>
    <row r="468" spans="1:4" x14ac:dyDescent="0.25">
      <c r="A468" s="48"/>
      <c r="B468" s="49"/>
      <c r="C468" s="50"/>
      <c r="D468" s="109"/>
    </row>
    <row r="469" spans="1:4" x14ac:dyDescent="0.25">
      <c r="A469" s="48"/>
      <c r="B469" s="49"/>
      <c r="C469" s="50"/>
      <c r="D469" s="109"/>
    </row>
    <row r="470" spans="1:4" x14ac:dyDescent="0.25">
      <c r="A470" s="48"/>
      <c r="B470" s="49"/>
      <c r="C470" s="50"/>
      <c r="D470" s="109"/>
    </row>
    <row r="471" spans="1:4" x14ac:dyDescent="0.25">
      <c r="A471" s="48"/>
      <c r="B471" s="49"/>
      <c r="C471" s="50"/>
      <c r="D471" s="109"/>
    </row>
    <row r="472" spans="1:4" x14ac:dyDescent="0.25">
      <c r="A472" s="48"/>
      <c r="B472" s="49"/>
      <c r="C472" s="50"/>
      <c r="D472" s="109"/>
    </row>
    <row r="473" spans="1:4" x14ac:dyDescent="0.25">
      <c r="A473" s="48"/>
      <c r="B473" s="49"/>
      <c r="C473" s="50"/>
      <c r="D473" s="109"/>
    </row>
    <row r="474" spans="1:4" x14ac:dyDescent="0.25">
      <c r="A474" s="48"/>
      <c r="B474" s="49"/>
      <c r="C474" s="50"/>
      <c r="D474" s="109"/>
    </row>
    <row r="475" spans="1:4" x14ac:dyDescent="0.25">
      <c r="A475" s="48"/>
      <c r="B475" s="49"/>
      <c r="C475" s="50"/>
      <c r="D475" s="109"/>
    </row>
    <row r="476" spans="1:4" x14ac:dyDescent="0.25">
      <c r="A476" s="48"/>
      <c r="B476" s="49"/>
      <c r="C476" s="50"/>
      <c r="D476" s="109"/>
    </row>
    <row r="477" spans="1:4" x14ac:dyDescent="0.25">
      <c r="A477" s="48"/>
      <c r="B477" s="49"/>
      <c r="C477" s="50"/>
      <c r="D477" s="109"/>
    </row>
    <row r="478" spans="1:4" x14ac:dyDescent="0.25">
      <c r="A478" s="48"/>
      <c r="B478" s="49"/>
      <c r="C478" s="50"/>
      <c r="D478" s="109"/>
    </row>
    <row r="479" spans="1:4" x14ac:dyDescent="0.25">
      <c r="A479" s="48"/>
      <c r="B479" s="49"/>
      <c r="C479" s="50"/>
      <c r="D479" s="109"/>
    </row>
    <row r="480" spans="1:4" x14ac:dyDescent="0.25">
      <c r="A480" s="48"/>
      <c r="B480" s="49"/>
      <c r="C480" s="50"/>
      <c r="D480" s="109"/>
    </row>
    <row r="481" spans="1:4" x14ac:dyDescent="0.25">
      <c r="A481" s="48"/>
      <c r="B481" s="49"/>
      <c r="C481" s="50"/>
      <c r="D481" s="109"/>
    </row>
    <row r="482" spans="1:4" x14ac:dyDescent="0.25">
      <c r="A482" s="48"/>
      <c r="B482" s="49"/>
      <c r="C482" s="50"/>
      <c r="D482" s="109"/>
    </row>
    <row r="483" spans="1:4" x14ac:dyDescent="0.25">
      <c r="A483" s="48"/>
      <c r="B483" s="49"/>
      <c r="C483" s="50"/>
      <c r="D483" s="109"/>
    </row>
    <row r="484" spans="1:4" x14ac:dyDescent="0.25">
      <c r="A484" s="48"/>
      <c r="B484" s="49"/>
      <c r="C484" s="50"/>
      <c r="D484" s="109"/>
    </row>
    <row r="485" spans="1:4" x14ac:dyDescent="0.25">
      <c r="A485" s="48"/>
      <c r="B485" s="49"/>
      <c r="C485" s="50"/>
      <c r="D485" s="109"/>
    </row>
    <row r="486" spans="1:4" x14ac:dyDescent="0.25">
      <c r="A486" s="48"/>
      <c r="B486" s="49"/>
      <c r="C486" s="50"/>
      <c r="D486" s="109"/>
    </row>
    <row r="487" spans="1:4" x14ac:dyDescent="0.25">
      <c r="A487" s="48"/>
      <c r="B487" s="49"/>
      <c r="C487" s="50"/>
      <c r="D487" s="109"/>
    </row>
    <row r="488" spans="1:4" x14ac:dyDescent="0.25">
      <c r="A488" s="48"/>
      <c r="B488" s="49"/>
      <c r="C488" s="50"/>
      <c r="D488" s="109"/>
    </row>
    <row r="489" spans="1:4" x14ac:dyDescent="0.25">
      <c r="A489" s="48"/>
      <c r="B489" s="49"/>
      <c r="C489" s="50"/>
      <c r="D489" s="109"/>
    </row>
    <row r="490" spans="1:4" x14ac:dyDescent="0.25">
      <c r="A490" s="92"/>
      <c r="B490" s="35" t="s">
        <v>57</v>
      </c>
      <c r="C490" s="93"/>
      <c r="D490" s="120"/>
    </row>
    <row r="491" spans="1:4" x14ac:dyDescent="0.25">
      <c r="A491" s="16" t="s">
        <v>54</v>
      </c>
      <c r="B491" s="16" t="s">
        <v>55</v>
      </c>
      <c r="C491" s="17" t="s">
        <v>56</v>
      </c>
      <c r="D491" s="103" t="s">
        <v>43</v>
      </c>
    </row>
    <row r="492" spans="1:4" x14ac:dyDescent="0.25">
      <c r="A492" s="21" t="s">
        <v>40</v>
      </c>
      <c r="B492" s="16"/>
      <c r="C492" s="19">
        <f>SUM(G7aUtilisation,G7bUtilisation)</f>
        <v>667890</v>
      </c>
      <c r="D492" s="108">
        <f>SUM(G7aTotalCost,G7bTotalCost)</f>
        <v>2350071.3800000041</v>
      </c>
    </row>
    <row r="493" spans="1:4" x14ac:dyDescent="0.25">
      <c r="A493" s="41" t="s">
        <v>11</v>
      </c>
      <c r="B493" s="47"/>
      <c r="C493" s="33">
        <f>SUM(C494:C508)</f>
        <v>665820</v>
      </c>
      <c r="D493" s="111">
        <f>SUM(D494:D508)</f>
        <v>2342818.1000000043</v>
      </c>
    </row>
    <row r="494" spans="1:4" x14ac:dyDescent="0.25">
      <c r="A494" s="48" t="s">
        <v>386</v>
      </c>
      <c r="B494" s="49" t="s">
        <v>246</v>
      </c>
      <c r="C494" s="50">
        <v>3240</v>
      </c>
      <c r="D494" s="109">
        <v>11352.960000000003</v>
      </c>
    </row>
    <row r="495" spans="1:4" x14ac:dyDescent="0.25">
      <c r="A495" s="48" t="s">
        <v>387</v>
      </c>
      <c r="B495" s="49" t="s">
        <v>288</v>
      </c>
      <c r="C495" s="50">
        <v>223340</v>
      </c>
      <c r="D495" s="109">
        <v>782583.36000000313</v>
      </c>
    </row>
    <row r="496" spans="1:4" x14ac:dyDescent="0.25">
      <c r="A496" s="48" t="s">
        <v>388</v>
      </c>
      <c r="B496" s="49" t="s">
        <v>248</v>
      </c>
      <c r="C496" s="50">
        <v>105220</v>
      </c>
      <c r="D496" s="109">
        <v>368690.88000000035</v>
      </c>
    </row>
    <row r="497" spans="1:4" x14ac:dyDescent="0.25">
      <c r="A497" s="48" t="s">
        <v>389</v>
      </c>
      <c r="B497" s="49" t="s">
        <v>248</v>
      </c>
      <c r="C497" s="50">
        <v>24740</v>
      </c>
      <c r="D497" s="109">
        <v>86688.959999999977</v>
      </c>
    </row>
    <row r="498" spans="1:4" x14ac:dyDescent="0.25">
      <c r="A498" s="48" t="s">
        <v>390</v>
      </c>
      <c r="B498" s="49" t="s">
        <v>251</v>
      </c>
      <c r="C498" s="50">
        <v>10000</v>
      </c>
      <c r="D498" s="109">
        <v>36371.439999999995</v>
      </c>
    </row>
    <row r="499" spans="1:4" x14ac:dyDescent="0.25">
      <c r="A499" s="48" t="s">
        <v>391</v>
      </c>
      <c r="B499" s="49" t="s">
        <v>248</v>
      </c>
      <c r="C499" s="50">
        <v>39330</v>
      </c>
      <c r="D499" s="109">
        <v>137812.31999999995</v>
      </c>
    </row>
    <row r="500" spans="1:4" x14ac:dyDescent="0.25">
      <c r="A500" s="48" t="s">
        <v>392</v>
      </c>
      <c r="B500" s="49" t="s">
        <v>393</v>
      </c>
      <c r="C500" s="50">
        <v>3090</v>
      </c>
      <c r="D500" s="109">
        <v>10827.359999999997</v>
      </c>
    </row>
    <row r="501" spans="1:4" x14ac:dyDescent="0.25">
      <c r="A501" s="48" t="s">
        <v>394</v>
      </c>
      <c r="B501" s="49" t="s">
        <v>370</v>
      </c>
      <c r="C501" s="50">
        <v>1680</v>
      </c>
      <c r="D501" s="109">
        <v>5886.7200000000012</v>
      </c>
    </row>
    <row r="502" spans="1:4" x14ac:dyDescent="0.25">
      <c r="A502" s="48" t="s">
        <v>395</v>
      </c>
      <c r="B502" s="49" t="s">
        <v>80</v>
      </c>
      <c r="C502" s="50">
        <v>1580</v>
      </c>
      <c r="D502" s="109">
        <v>5536.32</v>
      </c>
    </row>
    <row r="503" spans="1:4" x14ac:dyDescent="0.25">
      <c r="A503" s="48" t="s">
        <v>396</v>
      </c>
      <c r="B503" s="49" t="s">
        <v>256</v>
      </c>
      <c r="C503" s="50">
        <v>84170</v>
      </c>
      <c r="D503" s="109">
        <v>294931.68000000017</v>
      </c>
    </row>
    <row r="504" spans="1:4" x14ac:dyDescent="0.25">
      <c r="A504" s="48" t="s">
        <v>397</v>
      </c>
      <c r="B504" s="49" t="s">
        <v>65</v>
      </c>
      <c r="C504" s="50">
        <v>127950</v>
      </c>
      <c r="D504" s="109">
        <v>456790.18000000098</v>
      </c>
    </row>
    <row r="505" spans="1:4" x14ac:dyDescent="0.25">
      <c r="A505" s="48" t="s">
        <v>857</v>
      </c>
      <c r="B505" s="49" t="s">
        <v>858</v>
      </c>
      <c r="C505" s="50">
        <v>6030</v>
      </c>
      <c r="D505" s="109">
        <v>21129.120000000003</v>
      </c>
    </row>
    <row r="506" spans="1:4" x14ac:dyDescent="0.25">
      <c r="A506" s="48" t="s">
        <v>859</v>
      </c>
      <c r="B506" s="49" t="s">
        <v>860</v>
      </c>
      <c r="C506" s="50">
        <v>4120</v>
      </c>
      <c r="D506" s="109">
        <v>14436.48</v>
      </c>
    </row>
    <row r="507" spans="1:4" x14ac:dyDescent="0.25">
      <c r="A507" s="48" t="s">
        <v>422</v>
      </c>
      <c r="B507" s="49" t="s">
        <v>288</v>
      </c>
      <c r="C507" s="50">
        <v>31240</v>
      </c>
      <c r="D507" s="109">
        <v>109464.95999999998</v>
      </c>
    </row>
    <row r="508" spans="1:4" x14ac:dyDescent="0.25">
      <c r="A508" s="48" t="s">
        <v>485</v>
      </c>
      <c r="B508" s="49" t="s">
        <v>463</v>
      </c>
      <c r="C508" s="50">
        <v>90</v>
      </c>
      <c r="D508" s="109">
        <v>315.36</v>
      </c>
    </row>
    <row r="509" spans="1:4" x14ac:dyDescent="0.25">
      <c r="A509" s="39" t="s">
        <v>22</v>
      </c>
      <c r="B509" s="52"/>
      <c r="C509" s="24">
        <f>SUM(C510)</f>
        <v>2070</v>
      </c>
      <c r="D509" s="112">
        <f>SUM(D510)</f>
        <v>7253.2799999999988</v>
      </c>
    </row>
    <row r="510" spans="1:4" x14ac:dyDescent="0.25">
      <c r="A510" s="48" t="s">
        <v>398</v>
      </c>
      <c r="B510" s="49" t="s">
        <v>399</v>
      </c>
      <c r="C510" s="50">
        <v>2070</v>
      </c>
      <c r="D510" s="109">
        <v>7253.2799999999988</v>
      </c>
    </row>
    <row r="511" spans="1:4" x14ac:dyDescent="0.25">
      <c r="A511" s="78"/>
      <c r="B511" s="79"/>
      <c r="C511" s="80"/>
      <c r="D511" s="113"/>
    </row>
    <row r="512" spans="1:4" x14ac:dyDescent="0.25">
      <c r="A512" s="78"/>
      <c r="B512" s="79"/>
      <c r="C512" s="80"/>
      <c r="D512" s="113"/>
    </row>
    <row r="513" spans="1:4" x14ac:dyDescent="0.25">
      <c r="A513" s="78"/>
      <c r="B513" s="79"/>
      <c r="C513" s="80"/>
      <c r="D513" s="113"/>
    </row>
    <row r="514" spans="1:4" x14ac:dyDescent="0.25">
      <c r="A514" s="78"/>
      <c r="B514" s="79"/>
      <c r="C514" s="80"/>
      <c r="D514" s="113"/>
    </row>
    <row r="515" spans="1:4" x14ac:dyDescent="0.25">
      <c r="A515" s="78"/>
      <c r="B515" s="79"/>
      <c r="C515" s="80"/>
      <c r="D515" s="113"/>
    </row>
    <row r="516" spans="1:4" x14ac:dyDescent="0.25">
      <c r="A516" s="78"/>
      <c r="B516" s="79"/>
      <c r="C516" s="80"/>
      <c r="D516" s="113"/>
    </row>
    <row r="517" spans="1:4" x14ac:dyDescent="0.25">
      <c r="A517" s="78"/>
      <c r="B517" s="79"/>
      <c r="C517" s="80"/>
      <c r="D517" s="113"/>
    </row>
    <row r="518" spans="1:4" x14ac:dyDescent="0.25">
      <c r="A518" s="78"/>
      <c r="B518" s="79"/>
      <c r="C518" s="80"/>
      <c r="D518" s="113"/>
    </row>
    <row r="519" spans="1:4" x14ac:dyDescent="0.25">
      <c r="A519" s="78"/>
      <c r="B519" s="79"/>
      <c r="C519" s="80"/>
      <c r="D519" s="113"/>
    </row>
    <row r="520" spans="1:4" x14ac:dyDescent="0.25">
      <c r="A520" s="78"/>
      <c r="B520" s="79"/>
      <c r="C520" s="80"/>
      <c r="D520" s="113"/>
    </row>
    <row r="521" spans="1:4" x14ac:dyDescent="0.25">
      <c r="A521" s="78"/>
      <c r="B521" s="79"/>
      <c r="C521" s="80"/>
      <c r="D521" s="113"/>
    </row>
    <row r="522" spans="1:4" x14ac:dyDescent="0.25">
      <c r="A522" s="78"/>
      <c r="B522" s="79"/>
      <c r="C522" s="80"/>
      <c r="D522" s="113"/>
    </row>
    <row r="523" spans="1:4" x14ac:dyDescent="0.25">
      <c r="A523" s="78"/>
      <c r="B523" s="79"/>
      <c r="C523" s="80"/>
      <c r="D523" s="113"/>
    </row>
    <row r="524" spans="1:4" x14ac:dyDescent="0.25">
      <c r="A524" s="78"/>
      <c r="B524" s="79"/>
      <c r="C524" s="80"/>
      <c r="D524" s="113"/>
    </row>
    <row r="525" spans="1:4" x14ac:dyDescent="0.25">
      <c r="A525" s="46"/>
      <c r="B525" s="35" t="s">
        <v>57</v>
      </c>
      <c r="C525" s="45"/>
      <c r="D525" s="114"/>
    </row>
    <row r="526" spans="1:4" x14ac:dyDescent="0.25">
      <c r="A526" s="16" t="s">
        <v>54</v>
      </c>
      <c r="B526" s="16" t="s">
        <v>55</v>
      </c>
      <c r="C526" s="17" t="s">
        <v>56</v>
      </c>
      <c r="D526" s="103" t="s">
        <v>43</v>
      </c>
    </row>
    <row r="527" spans="1:4" x14ac:dyDescent="0.25">
      <c r="A527" s="21" t="s">
        <v>13</v>
      </c>
      <c r="B527" s="16"/>
      <c r="C527" s="19">
        <f>SUM(G8aUtilisation,G8bUtilisation,G8cUtilisation,G8dUtilisation)</f>
        <v>715113</v>
      </c>
      <c r="D527" s="108">
        <f>SUM(G8aTotalCost,G8bTotalCost,G8cTotalCost,G8dTotalCost)</f>
        <v>944437.74999999988</v>
      </c>
    </row>
    <row r="528" spans="1:4" x14ac:dyDescent="0.25">
      <c r="A528" s="41" t="s">
        <v>14</v>
      </c>
      <c r="B528" s="47"/>
      <c r="C528" s="33">
        <f>SUM(C529:C530)</f>
        <v>22647</v>
      </c>
      <c r="D528" s="112">
        <f>SUM(D529:D530)</f>
        <v>120531.06000000006</v>
      </c>
    </row>
    <row r="529" spans="1:4" x14ac:dyDescent="0.25">
      <c r="A529" s="48" t="s">
        <v>486</v>
      </c>
      <c r="B529" s="127" t="s">
        <v>487</v>
      </c>
      <c r="C529" s="128">
        <v>22220</v>
      </c>
      <c r="D529" s="129">
        <v>98523.480000000054</v>
      </c>
    </row>
    <row r="530" spans="1:4" x14ac:dyDescent="0.25">
      <c r="A530" s="48" t="s">
        <v>488</v>
      </c>
      <c r="B530" s="130" t="s">
        <v>489</v>
      </c>
      <c r="C530" s="131">
        <v>427</v>
      </c>
      <c r="D530" s="132">
        <v>22007.579999999998</v>
      </c>
    </row>
    <row r="531" spans="1:4" x14ac:dyDescent="0.25">
      <c r="A531" s="39" t="s">
        <v>20</v>
      </c>
      <c r="B531" s="52"/>
      <c r="C531" s="24">
        <f>SUM(C532:C547)</f>
        <v>110426</v>
      </c>
      <c r="D531" s="112">
        <f>SUM(D532:D547)</f>
        <v>208995.78999999998</v>
      </c>
    </row>
    <row r="532" spans="1:4" x14ac:dyDescent="0.25">
      <c r="A532" s="48" t="s">
        <v>490</v>
      </c>
      <c r="B532" s="49" t="s">
        <v>491</v>
      </c>
      <c r="C532" s="50">
        <v>346</v>
      </c>
      <c r="D532" s="109">
        <v>24548.700000000008</v>
      </c>
    </row>
    <row r="533" spans="1:4" x14ac:dyDescent="0.25">
      <c r="A533" s="48" t="s">
        <v>492</v>
      </c>
      <c r="B533" s="49" t="s">
        <v>493</v>
      </c>
      <c r="C533" s="50">
        <v>32950</v>
      </c>
      <c r="D533" s="109">
        <v>43129.039999999986</v>
      </c>
    </row>
    <row r="534" spans="1:4" x14ac:dyDescent="0.25">
      <c r="A534" s="48" t="s">
        <v>494</v>
      </c>
      <c r="B534" s="49" t="s">
        <v>495</v>
      </c>
      <c r="C534" s="50">
        <v>205</v>
      </c>
      <c r="D534" s="109">
        <v>1978.89</v>
      </c>
    </row>
    <row r="535" spans="1:4" x14ac:dyDescent="0.25">
      <c r="A535" s="48" t="s">
        <v>496</v>
      </c>
      <c r="B535" s="49" t="s">
        <v>497</v>
      </c>
      <c r="C535" s="50">
        <v>28691</v>
      </c>
      <c r="D535" s="109">
        <v>37556.520000000004</v>
      </c>
    </row>
    <row r="536" spans="1:4" x14ac:dyDescent="0.25">
      <c r="A536" s="48" t="s">
        <v>498</v>
      </c>
      <c r="B536" s="49" t="s">
        <v>499</v>
      </c>
      <c r="C536" s="50">
        <v>314</v>
      </c>
      <c r="D536" s="109">
        <v>3033.24</v>
      </c>
    </row>
    <row r="537" spans="1:4" x14ac:dyDescent="0.25">
      <c r="A537" s="48" t="s">
        <v>500</v>
      </c>
      <c r="B537" s="49" t="s">
        <v>501</v>
      </c>
      <c r="C537" s="50">
        <v>441</v>
      </c>
      <c r="D537" s="109">
        <v>11139.660000000002</v>
      </c>
    </row>
    <row r="538" spans="1:4" x14ac:dyDescent="0.25">
      <c r="A538" s="48" t="s">
        <v>502</v>
      </c>
      <c r="B538" s="49" t="s">
        <v>503</v>
      </c>
      <c r="C538" s="50">
        <v>18</v>
      </c>
      <c r="D538" s="109">
        <v>233.46</v>
      </c>
    </row>
    <row r="539" spans="1:4" x14ac:dyDescent="0.25">
      <c r="A539" s="48" t="s">
        <v>504</v>
      </c>
      <c r="B539" s="49" t="s">
        <v>505</v>
      </c>
      <c r="C539" s="50">
        <v>38970</v>
      </c>
      <c r="D539" s="109">
        <v>51011.729999999974</v>
      </c>
    </row>
    <row r="540" spans="1:4" x14ac:dyDescent="0.25">
      <c r="A540" s="48" t="s">
        <v>506</v>
      </c>
      <c r="B540" s="49" t="s">
        <v>507</v>
      </c>
      <c r="C540" s="50">
        <v>101</v>
      </c>
      <c r="D540" s="109">
        <v>7165.9500000000007</v>
      </c>
    </row>
    <row r="541" spans="1:4" x14ac:dyDescent="0.25">
      <c r="A541" s="48" t="s">
        <v>508</v>
      </c>
      <c r="B541" s="49" t="s">
        <v>509</v>
      </c>
      <c r="C541" s="50">
        <v>9</v>
      </c>
      <c r="D541" s="109">
        <v>124.64999999999999</v>
      </c>
    </row>
    <row r="542" spans="1:4" x14ac:dyDescent="0.25">
      <c r="A542" s="48" t="s">
        <v>510</v>
      </c>
      <c r="B542" s="49" t="s">
        <v>511</v>
      </c>
      <c r="C542" s="50">
        <v>51</v>
      </c>
      <c r="D542" s="109">
        <v>3618.4499999999994</v>
      </c>
    </row>
    <row r="543" spans="1:4" x14ac:dyDescent="0.25">
      <c r="A543" s="48" t="s">
        <v>512</v>
      </c>
      <c r="B543" s="49" t="s">
        <v>513</v>
      </c>
      <c r="C543" s="50">
        <v>7210</v>
      </c>
      <c r="D543" s="109">
        <v>9437.89</v>
      </c>
    </row>
    <row r="544" spans="1:4" x14ac:dyDescent="0.25">
      <c r="A544" s="48" t="s">
        <v>514</v>
      </c>
      <c r="B544" s="49" t="s">
        <v>515</v>
      </c>
      <c r="C544" s="50">
        <v>69</v>
      </c>
      <c r="D544" s="109">
        <v>1742.9399999999996</v>
      </c>
    </row>
    <row r="545" spans="1:4" x14ac:dyDescent="0.25">
      <c r="A545" s="48" t="s">
        <v>516</v>
      </c>
      <c r="B545" s="49" t="s">
        <v>517</v>
      </c>
      <c r="C545" s="50">
        <v>38</v>
      </c>
      <c r="D545" s="109">
        <v>959.88</v>
      </c>
    </row>
    <row r="546" spans="1:4" x14ac:dyDescent="0.25">
      <c r="A546" s="48" t="s">
        <v>518</v>
      </c>
      <c r="B546" s="49" t="s">
        <v>519</v>
      </c>
      <c r="C546" s="50">
        <v>28</v>
      </c>
      <c r="D546" s="109">
        <v>86.24</v>
      </c>
    </row>
    <row r="547" spans="1:4" x14ac:dyDescent="0.25">
      <c r="A547" s="48" t="s">
        <v>520</v>
      </c>
      <c r="B547" s="49" t="s">
        <v>521</v>
      </c>
      <c r="C547" s="50">
        <v>985</v>
      </c>
      <c r="D547" s="109">
        <v>13228.550000000003</v>
      </c>
    </row>
    <row r="548" spans="1:4" x14ac:dyDescent="0.25">
      <c r="A548" s="39" t="s">
        <v>18</v>
      </c>
      <c r="B548" s="52"/>
      <c r="C548" s="24">
        <f>SUM(C549:C556)</f>
        <v>582007</v>
      </c>
      <c r="D548" s="112">
        <f>SUM(D549:D556)</f>
        <v>613671.23999999976</v>
      </c>
    </row>
    <row r="549" spans="1:4" x14ac:dyDescent="0.25">
      <c r="A549" s="48" t="s">
        <v>522</v>
      </c>
      <c r="B549" s="49" t="s">
        <v>523</v>
      </c>
      <c r="C549" s="50">
        <v>290150</v>
      </c>
      <c r="D549" s="109">
        <v>300015.09999999986</v>
      </c>
    </row>
    <row r="550" spans="1:4" x14ac:dyDescent="0.25">
      <c r="A550" s="48" t="s">
        <v>524</v>
      </c>
      <c r="B550" s="49" t="s">
        <v>525</v>
      </c>
      <c r="C550" s="50">
        <v>81900</v>
      </c>
      <c r="D550" s="109">
        <v>84684.599999999991</v>
      </c>
    </row>
    <row r="551" spans="1:4" x14ac:dyDescent="0.25">
      <c r="A551" s="48" t="s">
        <v>526</v>
      </c>
      <c r="B551" s="49" t="s">
        <v>525</v>
      </c>
      <c r="C551" s="50">
        <v>4350</v>
      </c>
      <c r="D551" s="109">
        <v>4497.9000000000005</v>
      </c>
    </row>
    <row r="552" spans="1:4" x14ac:dyDescent="0.25">
      <c r="A552" s="48" t="s">
        <v>527</v>
      </c>
      <c r="B552" s="49" t="s">
        <v>528</v>
      </c>
      <c r="C552" s="50">
        <v>327</v>
      </c>
      <c r="D552" s="109">
        <v>2370.75</v>
      </c>
    </row>
    <row r="553" spans="1:4" x14ac:dyDescent="0.25">
      <c r="A553" s="48" t="s">
        <v>529</v>
      </c>
      <c r="B553" s="49" t="s">
        <v>530</v>
      </c>
      <c r="C553" s="50">
        <v>161580</v>
      </c>
      <c r="D553" s="109">
        <v>167073.69</v>
      </c>
    </row>
    <row r="554" spans="1:4" x14ac:dyDescent="0.25">
      <c r="A554" s="48" t="s">
        <v>531</v>
      </c>
      <c r="B554" s="49" t="s">
        <v>532</v>
      </c>
      <c r="C554" s="50">
        <v>510</v>
      </c>
      <c r="D554" s="109">
        <v>527.34</v>
      </c>
    </row>
    <row r="555" spans="1:4" x14ac:dyDescent="0.25">
      <c r="A555" s="48" t="s">
        <v>533</v>
      </c>
      <c r="B555" s="49" t="s">
        <v>534</v>
      </c>
      <c r="C555" s="50">
        <v>27390</v>
      </c>
      <c r="D555" s="109">
        <v>28321.26</v>
      </c>
    </row>
    <row r="556" spans="1:4" x14ac:dyDescent="0.25">
      <c r="A556" s="48" t="s">
        <v>535</v>
      </c>
      <c r="B556" s="49" t="s">
        <v>536</v>
      </c>
      <c r="C556" s="50">
        <v>15800</v>
      </c>
      <c r="D556" s="109">
        <v>26180.599999999988</v>
      </c>
    </row>
    <row r="557" spans="1:4" x14ac:dyDescent="0.25">
      <c r="A557" s="39" t="s">
        <v>32</v>
      </c>
      <c r="B557" s="52"/>
      <c r="C557" s="24">
        <f>SUM(C558:C563)</f>
        <v>33</v>
      </c>
      <c r="D557" s="112">
        <f>SUM(D558:D563)</f>
        <v>1239.6600000000001</v>
      </c>
    </row>
    <row r="558" spans="1:4" x14ac:dyDescent="0.25">
      <c r="A558" s="48" t="s">
        <v>537</v>
      </c>
      <c r="B558" s="49" t="s">
        <v>538</v>
      </c>
      <c r="C558" s="50">
        <v>12</v>
      </c>
      <c r="D558" s="109">
        <v>671.04</v>
      </c>
    </row>
    <row r="559" spans="1:4" s="182" customFormat="1" x14ac:dyDescent="0.25">
      <c r="A559" s="44" t="s">
        <v>539</v>
      </c>
      <c r="B559" s="179" t="s">
        <v>542</v>
      </c>
      <c r="C559" s="180">
        <v>6</v>
      </c>
      <c r="D559" s="181">
        <v>335.52</v>
      </c>
    </row>
    <row r="560" spans="1:4" x14ac:dyDescent="0.25">
      <c r="A560" s="92" t="s">
        <v>540</v>
      </c>
      <c r="B560" s="118" t="s">
        <v>885</v>
      </c>
      <c r="C560" s="93">
        <v>10</v>
      </c>
      <c r="D560" s="120">
        <v>155.4</v>
      </c>
    </row>
    <row r="561" spans="1:4" x14ac:dyDescent="0.25">
      <c r="A561" s="91" t="s">
        <v>54</v>
      </c>
      <c r="B561" s="91" t="s">
        <v>55</v>
      </c>
      <c r="C561" s="89" t="s">
        <v>56</v>
      </c>
      <c r="D561" s="106" t="s">
        <v>43</v>
      </c>
    </row>
    <row r="562" spans="1:4" x14ac:dyDescent="0.25">
      <c r="A562" s="99" t="s">
        <v>882</v>
      </c>
      <c r="B562" s="94"/>
      <c r="C562" s="97"/>
      <c r="D562" s="104"/>
    </row>
    <row r="563" spans="1:4" s="182" customFormat="1" x14ac:dyDescent="0.25">
      <c r="A563" s="44" t="s">
        <v>541</v>
      </c>
      <c r="B563" s="179" t="s">
        <v>886</v>
      </c>
      <c r="C563" s="180">
        <v>5</v>
      </c>
      <c r="D563" s="181">
        <v>77.7</v>
      </c>
    </row>
    <row r="564" spans="1:4" x14ac:dyDescent="0.25">
      <c r="A564" s="48"/>
      <c r="B564" s="49"/>
      <c r="C564" s="50"/>
      <c r="D564" s="109"/>
    </row>
    <row r="565" spans="1:4" x14ac:dyDescent="0.25">
      <c r="A565" s="48"/>
      <c r="B565" s="49"/>
      <c r="C565" s="50"/>
      <c r="D565" s="109"/>
    </row>
    <row r="566" spans="1:4" x14ac:dyDescent="0.25">
      <c r="A566" s="48"/>
      <c r="B566" s="49"/>
      <c r="C566" s="50"/>
      <c r="D566" s="109"/>
    </row>
    <row r="567" spans="1:4" x14ac:dyDescent="0.25">
      <c r="A567" s="48"/>
      <c r="B567" s="49"/>
      <c r="C567" s="50"/>
      <c r="D567" s="109"/>
    </row>
    <row r="568" spans="1:4" x14ac:dyDescent="0.25">
      <c r="A568" s="48"/>
      <c r="B568" s="49"/>
      <c r="C568" s="50"/>
      <c r="D568" s="109"/>
    </row>
    <row r="569" spans="1:4" x14ac:dyDescent="0.25">
      <c r="A569" s="48"/>
      <c r="B569" s="49"/>
      <c r="C569" s="50"/>
      <c r="D569" s="109"/>
    </row>
    <row r="570" spans="1:4" x14ac:dyDescent="0.25">
      <c r="A570" s="48"/>
      <c r="B570" s="49"/>
      <c r="C570" s="50"/>
      <c r="D570" s="109"/>
    </row>
    <row r="571" spans="1:4" x14ac:dyDescent="0.25">
      <c r="A571" s="48"/>
      <c r="B571" s="49"/>
      <c r="C571" s="50"/>
      <c r="D571" s="109"/>
    </row>
    <row r="572" spans="1:4" x14ac:dyDescent="0.25">
      <c r="A572" s="48"/>
      <c r="B572" s="49"/>
      <c r="C572" s="50"/>
      <c r="D572" s="109"/>
    </row>
    <row r="573" spans="1:4" x14ac:dyDescent="0.25">
      <c r="A573" s="48"/>
      <c r="B573" s="49"/>
      <c r="C573" s="50"/>
      <c r="D573" s="109"/>
    </row>
    <row r="574" spans="1:4" x14ac:dyDescent="0.25">
      <c r="A574" s="48"/>
      <c r="B574" s="49"/>
      <c r="C574" s="50"/>
      <c r="D574" s="109"/>
    </row>
    <row r="575" spans="1:4" x14ac:dyDescent="0.25">
      <c r="A575" s="48"/>
      <c r="B575" s="49"/>
      <c r="C575" s="50"/>
      <c r="D575" s="109"/>
    </row>
    <row r="576" spans="1:4" x14ac:dyDescent="0.25">
      <c r="A576" s="48"/>
      <c r="B576" s="49"/>
      <c r="C576" s="50"/>
      <c r="D576" s="109"/>
    </row>
    <row r="577" spans="1:4" x14ac:dyDescent="0.25">
      <c r="A577" s="48"/>
      <c r="B577" s="49"/>
      <c r="C577" s="50"/>
      <c r="D577" s="109"/>
    </row>
    <row r="578" spans="1:4" x14ac:dyDescent="0.25">
      <c r="A578" s="48"/>
      <c r="B578" s="49"/>
      <c r="C578" s="50"/>
      <c r="D578" s="109"/>
    </row>
    <row r="579" spans="1:4" x14ac:dyDescent="0.25">
      <c r="A579" s="48"/>
      <c r="B579" s="49"/>
      <c r="C579" s="50"/>
      <c r="D579" s="109"/>
    </row>
    <row r="580" spans="1:4" x14ac:dyDescent="0.25">
      <c r="A580" s="48"/>
      <c r="B580" s="49"/>
      <c r="C580" s="50"/>
      <c r="D580" s="109"/>
    </row>
    <row r="581" spans="1:4" x14ac:dyDescent="0.25">
      <c r="A581" s="48"/>
      <c r="B581" s="49"/>
      <c r="C581" s="50"/>
      <c r="D581" s="109"/>
    </row>
    <row r="582" spans="1:4" x14ac:dyDescent="0.25">
      <c r="A582" s="48"/>
      <c r="B582" s="49"/>
      <c r="C582" s="50"/>
      <c r="D582" s="109"/>
    </row>
    <row r="583" spans="1:4" x14ac:dyDescent="0.25">
      <c r="A583" s="48"/>
      <c r="B583" s="49"/>
      <c r="C583" s="50"/>
      <c r="D583" s="109"/>
    </row>
    <row r="584" spans="1:4" x14ac:dyDescent="0.25">
      <c r="A584" s="48"/>
      <c r="B584" s="49"/>
      <c r="C584" s="50"/>
      <c r="D584" s="109"/>
    </row>
    <row r="585" spans="1:4" x14ac:dyDescent="0.25">
      <c r="A585" s="48"/>
      <c r="B585" s="49"/>
      <c r="C585" s="50"/>
      <c r="D585" s="109"/>
    </row>
    <row r="586" spans="1:4" x14ac:dyDescent="0.25">
      <c r="A586" s="48"/>
      <c r="B586" s="49"/>
      <c r="C586" s="50"/>
      <c r="D586" s="109"/>
    </row>
    <row r="587" spans="1:4" x14ac:dyDescent="0.25">
      <c r="A587" s="48"/>
      <c r="B587" s="49"/>
      <c r="C587" s="50"/>
      <c r="D587" s="109"/>
    </row>
    <row r="588" spans="1:4" x14ac:dyDescent="0.25">
      <c r="A588" s="48"/>
      <c r="B588" s="49"/>
      <c r="C588" s="50"/>
      <c r="D588" s="109"/>
    </row>
    <row r="589" spans="1:4" x14ac:dyDescent="0.25">
      <c r="A589" s="48"/>
      <c r="B589" s="49"/>
      <c r="C589" s="50"/>
      <c r="D589" s="109"/>
    </row>
    <row r="590" spans="1:4" x14ac:dyDescent="0.25">
      <c r="A590" s="48"/>
      <c r="B590" s="49"/>
      <c r="C590" s="50"/>
      <c r="D590" s="109"/>
    </row>
    <row r="591" spans="1:4" x14ac:dyDescent="0.25">
      <c r="A591" s="48"/>
      <c r="B591" s="49"/>
      <c r="C591" s="50"/>
      <c r="D591" s="109"/>
    </row>
    <row r="592" spans="1:4" x14ac:dyDescent="0.25">
      <c r="A592" s="48"/>
      <c r="B592" s="49"/>
      <c r="C592" s="50"/>
      <c r="D592" s="109"/>
    </row>
    <row r="593" spans="1:4" x14ac:dyDescent="0.25">
      <c r="A593" s="48"/>
      <c r="B593" s="49"/>
      <c r="C593" s="50"/>
      <c r="D593" s="109"/>
    </row>
    <row r="594" spans="1:4" x14ac:dyDescent="0.25">
      <c r="A594" s="48"/>
      <c r="B594" s="49"/>
      <c r="C594" s="50"/>
      <c r="D594" s="109"/>
    </row>
    <row r="595" spans="1:4" x14ac:dyDescent="0.25">
      <c r="A595" s="53"/>
      <c r="B595" s="35" t="s">
        <v>57</v>
      </c>
      <c r="C595" s="54"/>
      <c r="D595" s="110"/>
    </row>
    <row r="596" spans="1:4" x14ac:dyDescent="0.25">
      <c r="A596" s="16" t="s">
        <v>54</v>
      </c>
      <c r="B596" s="16" t="s">
        <v>55</v>
      </c>
      <c r="C596" s="17" t="s">
        <v>56</v>
      </c>
      <c r="D596" s="103" t="s">
        <v>43</v>
      </c>
    </row>
    <row r="597" spans="1:4" x14ac:dyDescent="0.25">
      <c r="A597" s="21" t="s">
        <v>0</v>
      </c>
      <c r="B597" s="16"/>
      <c r="C597" s="19">
        <f>SUM(G9aUtilisation,G9bUtilisation,G9cUtilisation,G9dUtilisation,G9eUtilisation,G9fUtilisation,G9gUtilisation,G9hUtilisation,G9iUtilisation,G9jUtilisation,G9kUtilisation,G9lUtilisation,G9mUtilisation)</f>
        <v>16904575</v>
      </c>
      <c r="D597" s="108">
        <f>SUM(G9aTotalCost,G9bTotalCost,G9cTotalCost,G9dTotalCost,G9eTotalCost,G9fTotalCost,G9gTotalCost,G9hTotalCost,G9iTotalCost,G9jTotalCost,G9kTotalCost,G9lTotalCost,G9mTotalCost)</f>
        <v>23940206.479999948</v>
      </c>
    </row>
    <row r="598" spans="1:4" x14ac:dyDescent="0.25">
      <c r="A598" s="41" t="s">
        <v>3</v>
      </c>
      <c r="B598" s="47"/>
      <c r="C598" s="33">
        <f>SUM(C599:C614)</f>
        <v>2559539</v>
      </c>
      <c r="D598" s="112">
        <f>SUM(D599:D614)</f>
        <v>3843811.6500000157</v>
      </c>
    </row>
    <row r="599" spans="1:4" x14ac:dyDescent="0.25">
      <c r="A599" s="48" t="s">
        <v>543</v>
      </c>
      <c r="B599" s="49" t="s">
        <v>544</v>
      </c>
      <c r="C599" s="50">
        <v>6095</v>
      </c>
      <c r="D599" s="109">
        <v>17529.220000000008</v>
      </c>
    </row>
    <row r="600" spans="1:4" x14ac:dyDescent="0.25">
      <c r="A600" s="48" t="s">
        <v>545</v>
      </c>
      <c r="B600" s="49" t="s">
        <v>546</v>
      </c>
      <c r="C600" s="50">
        <v>230</v>
      </c>
      <c r="D600" s="109">
        <v>10842.199999999999</v>
      </c>
    </row>
    <row r="601" spans="1:4" x14ac:dyDescent="0.25">
      <c r="A601" s="48" t="s">
        <v>547</v>
      </c>
      <c r="B601" s="49" t="s">
        <v>548</v>
      </c>
      <c r="C601" s="50">
        <v>1140</v>
      </c>
      <c r="D601" s="109">
        <v>3278.64</v>
      </c>
    </row>
    <row r="602" spans="1:4" x14ac:dyDescent="0.25">
      <c r="A602" s="48" t="s">
        <v>549</v>
      </c>
      <c r="B602" s="49" t="s">
        <v>550</v>
      </c>
      <c r="C602" s="50">
        <v>11890</v>
      </c>
      <c r="D602" s="109">
        <v>34195.64</v>
      </c>
    </row>
    <row r="603" spans="1:4" x14ac:dyDescent="0.25">
      <c r="A603" s="48" t="s">
        <v>551</v>
      </c>
      <c r="B603" s="49" t="s">
        <v>552</v>
      </c>
      <c r="C603" s="50">
        <v>1240</v>
      </c>
      <c r="D603" s="109">
        <v>3566.2400000000007</v>
      </c>
    </row>
    <row r="604" spans="1:4" x14ac:dyDescent="0.25">
      <c r="A604" s="48" t="s">
        <v>553</v>
      </c>
      <c r="B604" s="49" t="s">
        <v>550</v>
      </c>
      <c r="C604" s="50">
        <v>30</v>
      </c>
      <c r="D604" s="109">
        <v>437.4</v>
      </c>
    </row>
    <row r="605" spans="1:4" x14ac:dyDescent="0.25">
      <c r="A605" s="48" t="s">
        <v>554</v>
      </c>
      <c r="B605" s="49" t="s">
        <v>544</v>
      </c>
      <c r="C605" s="50">
        <v>2895</v>
      </c>
      <c r="D605" s="109">
        <v>42209.1</v>
      </c>
    </row>
    <row r="606" spans="1:4" x14ac:dyDescent="0.25">
      <c r="A606" s="48" t="s">
        <v>555</v>
      </c>
      <c r="B606" s="49" t="s">
        <v>556</v>
      </c>
      <c r="C606" s="50">
        <v>1361739</v>
      </c>
      <c r="D606" s="109">
        <v>1985415.4600000135</v>
      </c>
    </row>
    <row r="607" spans="1:4" x14ac:dyDescent="0.25">
      <c r="A607" s="48" t="s">
        <v>557</v>
      </c>
      <c r="B607" s="49" t="s">
        <v>544</v>
      </c>
      <c r="C607" s="50">
        <v>29210</v>
      </c>
      <c r="D607" s="109">
        <v>84037.170000000042</v>
      </c>
    </row>
    <row r="608" spans="1:4" x14ac:dyDescent="0.25">
      <c r="A608" s="48" t="s">
        <v>558</v>
      </c>
      <c r="B608" s="49" t="s">
        <v>559</v>
      </c>
      <c r="C608" s="50">
        <v>20150</v>
      </c>
      <c r="D608" s="109">
        <v>28774.090000000004</v>
      </c>
    </row>
    <row r="609" spans="1:4" x14ac:dyDescent="0.25">
      <c r="A609" s="48" t="s">
        <v>560</v>
      </c>
      <c r="B609" s="49" t="s">
        <v>561</v>
      </c>
      <c r="C609" s="50">
        <v>480</v>
      </c>
      <c r="D609" s="109">
        <v>9551.9999999999982</v>
      </c>
    </row>
    <row r="610" spans="1:4" x14ac:dyDescent="0.25">
      <c r="A610" s="48" t="s">
        <v>562</v>
      </c>
      <c r="B610" s="49" t="s">
        <v>563</v>
      </c>
      <c r="C610" s="50">
        <v>406220</v>
      </c>
      <c r="D610" s="109">
        <v>592268.7300000008</v>
      </c>
    </row>
    <row r="611" spans="1:4" x14ac:dyDescent="0.25">
      <c r="A611" s="48" t="s">
        <v>564</v>
      </c>
      <c r="B611" s="49" t="s">
        <v>565</v>
      </c>
      <c r="C611" s="50">
        <v>202920</v>
      </c>
      <c r="D611" s="109">
        <v>295857.3599999994</v>
      </c>
    </row>
    <row r="612" spans="1:4" x14ac:dyDescent="0.25">
      <c r="A612" s="48" t="s">
        <v>566</v>
      </c>
      <c r="B612" s="49" t="s">
        <v>567</v>
      </c>
      <c r="C612" s="50">
        <v>515220</v>
      </c>
      <c r="D612" s="109">
        <v>735734.16000000213</v>
      </c>
    </row>
    <row r="613" spans="1:4" x14ac:dyDescent="0.25">
      <c r="A613" s="48" t="s">
        <v>568</v>
      </c>
      <c r="B613" s="49" t="s">
        <v>569</v>
      </c>
      <c r="C613" s="50">
        <v>20</v>
      </c>
      <c r="D613" s="109">
        <v>28.56</v>
      </c>
    </row>
    <row r="614" spans="1:4" x14ac:dyDescent="0.25">
      <c r="A614" s="48" t="s">
        <v>570</v>
      </c>
      <c r="B614" s="49" t="s">
        <v>571</v>
      </c>
      <c r="C614" s="50">
        <v>60</v>
      </c>
      <c r="D614" s="109">
        <v>85.68</v>
      </c>
    </row>
    <row r="615" spans="1:4" x14ac:dyDescent="0.25">
      <c r="A615" s="39" t="s">
        <v>19</v>
      </c>
      <c r="B615" s="52"/>
      <c r="C615" s="24">
        <f>SUM(C616:C623)</f>
        <v>16411</v>
      </c>
      <c r="D615" s="112">
        <f>SUM(D616:D623)</f>
        <v>98137.780000000101</v>
      </c>
    </row>
    <row r="616" spans="1:4" x14ac:dyDescent="0.25">
      <c r="A616" s="48" t="s">
        <v>572</v>
      </c>
      <c r="B616" s="49" t="s">
        <v>573</v>
      </c>
      <c r="C616" s="50">
        <v>1004</v>
      </c>
      <c r="D616" s="109">
        <v>6003.920000000001</v>
      </c>
    </row>
    <row r="617" spans="1:4" x14ac:dyDescent="0.25">
      <c r="A617" s="48" t="s">
        <v>574</v>
      </c>
      <c r="B617" s="49" t="s">
        <v>575</v>
      </c>
      <c r="C617" s="50">
        <v>374</v>
      </c>
      <c r="D617" s="109">
        <v>2236.52</v>
      </c>
    </row>
    <row r="618" spans="1:4" x14ac:dyDescent="0.25">
      <c r="A618" s="48" t="s">
        <v>576</v>
      </c>
      <c r="B618" s="49" t="s">
        <v>577</v>
      </c>
      <c r="C618" s="50">
        <v>4998</v>
      </c>
      <c r="D618" s="109">
        <v>29888.040000000048</v>
      </c>
    </row>
    <row r="619" spans="1:4" x14ac:dyDescent="0.25">
      <c r="A619" s="48" t="s">
        <v>578</v>
      </c>
      <c r="B619" s="49" t="s">
        <v>579</v>
      </c>
      <c r="C619" s="50">
        <v>2353</v>
      </c>
      <c r="D619" s="109">
        <v>14070.940000000013</v>
      </c>
    </row>
    <row r="620" spans="1:4" x14ac:dyDescent="0.25">
      <c r="A620" s="48" t="s">
        <v>580</v>
      </c>
      <c r="B620" s="49" t="s">
        <v>581</v>
      </c>
      <c r="C620" s="50">
        <v>3810</v>
      </c>
      <c r="D620" s="109">
        <v>22783.800000000036</v>
      </c>
    </row>
    <row r="621" spans="1:4" x14ac:dyDescent="0.25">
      <c r="A621" s="48" t="s">
        <v>582</v>
      </c>
      <c r="B621" s="49" t="s">
        <v>583</v>
      </c>
      <c r="C621" s="50">
        <v>1797</v>
      </c>
      <c r="D621" s="109">
        <v>10746.060000000009</v>
      </c>
    </row>
    <row r="622" spans="1:4" x14ac:dyDescent="0.25">
      <c r="A622" s="48" t="s">
        <v>584</v>
      </c>
      <c r="B622" s="49" t="s">
        <v>585</v>
      </c>
      <c r="C622" s="50">
        <v>835</v>
      </c>
      <c r="D622" s="109">
        <v>4993.3</v>
      </c>
    </row>
    <row r="623" spans="1:4" x14ac:dyDescent="0.25">
      <c r="A623" s="48" t="s">
        <v>586</v>
      </c>
      <c r="B623" s="49" t="s">
        <v>587</v>
      </c>
      <c r="C623" s="50">
        <v>1240</v>
      </c>
      <c r="D623" s="109">
        <v>7415.2000000000016</v>
      </c>
    </row>
    <row r="624" spans="1:4" x14ac:dyDescent="0.25">
      <c r="A624" s="39" t="s">
        <v>15</v>
      </c>
      <c r="B624" s="52"/>
      <c r="C624" s="24">
        <f>SUM(C625:C629)</f>
        <v>2335</v>
      </c>
      <c r="D624" s="112">
        <f>SUM(D625:D629)</f>
        <v>5381.88</v>
      </c>
    </row>
    <row r="625" spans="1:4" x14ac:dyDescent="0.25">
      <c r="A625" s="44" t="s">
        <v>588</v>
      </c>
      <c r="B625" s="49" t="s">
        <v>589</v>
      </c>
      <c r="C625" s="50">
        <v>1776</v>
      </c>
      <c r="D625" s="109">
        <v>4093.91</v>
      </c>
    </row>
    <row r="626" spans="1:4" x14ac:dyDescent="0.25">
      <c r="A626" s="44" t="s">
        <v>590</v>
      </c>
      <c r="B626" s="49" t="s">
        <v>591</v>
      </c>
      <c r="C626" s="50">
        <v>281</v>
      </c>
      <c r="D626" s="109">
        <v>647.72000000000014</v>
      </c>
    </row>
    <row r="627" spans="1:4" x14ac:dyDescent="0.25">
      <c r="A627" s="44" t="s">
        <v>592</v>
      </c>
      <c r="B627" s="49" t="s">
        <v>593</v>
      </c>
      <c r="C627" s="50">
        <v>157</v>
      </c>
      <c r="D627" s="109">
        <v>361.95000000000005</v>
      </c>
    </row>
    <row r="628" spans="1:4" x14ac:dyDescent="0.25">
      <c r="A628" s="44" t="s">
        <v>594</v>
      </c>
      <c r="B628" s="49" t="s">
        <v>595</v>
      </c>
      <c r="C628" s="50">
        <v>64</v>
      </c>
      <c r="D628" s="109">
        <v>147.19999999999999</v>
      </c>
    </row>
    <row r="629" spans="1:4" x14ac:dyDescent="0.25">
      <c r="A629" s="177" t="s">
        <v>596</v>
      </c>
      <c r="B629" s="118" t="s">
        <v>162</v>
      </c>
      <c r="C629" s="93">
        <v>57</v>
      </c>
      <c r="D629" s="120">
        <v>131.1</v>
      </c>
    </row>
    <row r="630" spans="1:4" x14ac:dyDescent="0.25">
      <c r="A630" s="176"/>
      <c r="B630" s="143"/>
      <c r="C630" s="144"/>
      <c r="D630" s="117"/>
    </row>
    <row r="631" spans="1:4" x14ac:dyDescent="0.25">
      <c r="A631" s="91" t="s">
        <v>54</v>
      </c>
      <c r="B631" s="91" t="s">
        <v>55</v>
      </c>
      <c r="C631" s="89" t="s">
        <v>56</v>
      </c>
      <c r="D631" s="106" t="s">
        <v>43</v>
      </c>
    </row>
    <row r="632" spans="1:4" x14ac:dyDescent="0.25">
      <c r="A632" s="99" t="s">
        <v>883</v>
      </c>
      <c r="B632" s="94"/>
      <c r="C632" s="97"/>
      <c r="D632" s="104"/>
    </row>
    <row r="633" spans="1:4" x14ac:dyDescent="0.25">
      <c r="A633" s="39" t="s">
        <v>5</v>
      </c>
      <c r="B633" s="52"/>
      <c r="C633" s="24">
        <f>(SUM(C634:C655))</f>
        <v>7643005</v>
      </c>
      <c r="D633" s="112">
        <f>SUM(D634:D655)</f>
        <v>3907802.2799999947</v>
      </c>
    </row>
    <row r="634" spans="1:4" x14ac:dyDescent="0.25">
      <c r="A634" s="48" t="s">
        <v>597</v>
      </c>
      <c r="B634" s="49" t="s">
        <v>598</v>
      </c>
      <c r="C634" s="50">
        <v>214970</v>
      </c>
      <c r="D634" s="109">
        <v>102755.4800000003</v>
      </c>
    </row>
    <row r="635" spans="1:4" x14ac:dyDescent="0.25">
      <c r="A635" s="48" t="s">
        <v>599</v>
      </c>
      <c r="B635" s="49" t="s">
        <v>600</v>
      </c>
      <c r="C635" s="50">
        <v>1144091</v>
      </c>
      <c r="D635" s="109">
        <v>366109.12</v>
      </c>
    </row>
    <row r="636" spans="1:4" x14ac:dyDescent="0.25">
      <c r="A636" s="55" t="s">
        <v>601</v>
      </c>
      <c r="B636" s="56" t="s">
        <v>602</v>
      </c>
      <c r="C636" s="57">
        <v>417040</v>
      </c>
      <c r="D636" s="115">
        <v>133452.79999999999</v>
      </c>
    </row>
    <row r="637" spans="1:4" x14ac:dyDescent="0.25">
      <c r="A637" s="48" t="s">
        <v>603</v>
      </c>
      <c r="B637" s="56" t="s">
        <v>604</v>
      </c>
      <c r="C637" s="57">
        <v>424110</v>
      </c>
      <c r="D637" s="115">
        <v>135715.20000000001</v>
      </c>
    </row>
    <row r="638" spans="1:4" x14ac:dyDescent="0.25">
      <c r="A638" s="48" t="s">
        <v>605</v>
      </c>
      <c r="B638" s="56" t="s">
        <v>606</v>
      </c>
      <c r="C638" s="57">
        <v>819</v>
      </c>
      <c r="D638" s="115">
        <v>6838.6500000000042</v>
      </c>
    </row>
    <row r="639" spans="1:4" x14ac:dyDescent="0.25">
      <c r="A639" s="55" t="s">
        <v>607</v>
      </c>
      <c r="B639" s="56" t="s">
        <v>608</v>
      </c>
      <c r="C639" s="57">
        <v>728050</v>
      </c>
      <c r="D639" s="115">
        <v>348007.89999999886</v>
      </c>
    </row>
    <row r="640" spans="1:4" x14ac:dyDescent="0.25">
      <c r="A640" s="48" t="s">
        <v>609</v>
      </c>
      <c r="B640" s="49" t="s">
        <v>610</v>
      </c>
      <c r="C640" s="50">
        <v>333</v>
      </c>
      <c r="D640" s="109">
        <v>2780.5499999999993</v>
      </c>
    </row>
    <row r="641" spans="1:4" x14ac:dyDescent="0.25">
      <c r="A641" s="48" t="s">
        <v>611</v>
      </c>
      <c r="B641" s="49" t="s">
        <v>612</v>
      </c>
      <c r="C641" s="50">
        <v>7238</v>
      </c>
      <c r="D641" s="109">
        <v>74044.740000000034</v>
      </c>
    </row>
    <row r="642" spans="1:4" x14ac:dyDescent="0.25">
      <c r="A642" s="48" t="s">
        <v>613</v>
      </c>
      <c r="B642" s="49" t="s">
        <v>598</v>
      </c>
      <c r="C642" s="50">
        <v>221</v>
      </c>
      <c r="D642" s="109">
        <v>1845.349999999999</v>
      </c>
    </row>
    <row r="643" spans="1:4" x14ac:dyDescent="0.25">
      <c r="A643" s="48" t="s">
        <v>614</v>
      </c>
      <c r="B643" s="49" t="s">
        <v>615</v>
      </c>
      <c r="C643" s="50">
        <v>124950</v>
      </c>
      <c r="D643" s="109">
        <v>49730.100000000108</v>
      </c>
    </row>
    <row r="644" spans="1:4" x14ac:dyDescent="0.25">
      <c r="A644" s="48" t="s">
        <v>616</v>
      </c>
      <c r="B644" s="49" t="s">
        <v>617</v>
      </c>
      <c r="C644" s="50">
        <v>44092</v>
      </c>
      <c r="D644" s="109">
        <v>451061.15999999101</v>
      </c>
    </row>
    <row r="645" spans="1:4" x14ac:dyDescent="0.25">
      <c r="A645" s="48" t="s">
        <v>618</v>
      </c>
      <c r="B645" s="49" t="s">
        <v>619</v>
      </c>
      <c r="C645" s="50">
        <v>460824</v>
      </c>
      <c r="D645" s="109">
        <v>183407.93999999974</v>
      </c>
    </row>
    <row r="646" spans="1:4" x14ac:dyDescent="0.25">
      <c r="A646" s="48" t="s">
        <v>620</v>
      </c>
      <c r="B646" s="49" t="s">
        <v>621</v>
      </c>
      <c r="C646" s="50">
        <v>122450</v>
      </c>
      <c r="D646" s="109">
        <v>58530.950000000026</v>
      </c>
    </row>
    <row r="647" spans="1:4" x14ac:dyDescent="0.25">
      <c r="A647" s="48" t="s">
        <v>622</v>
      </c>
      <c r="B647" s="49" t="s">
        <v>621</v>
      </c>
      <c r="C647" s="50">
        <v>2082</v>
      </c>
      <c r="D647" s="109">
        <v>29814.240000000016</v>
      </c>
    </row>
    <row r="648" spans="1:4" x14ac:dyDescent="0.25">
      <c r="A648" s="48" t="s">
        <v>623</v>
      </c>
      <c r="B648" s="49" t="s">
        <v>624</v>
      </c>
      <c r="C648" s="50">
        <v>2504630</v>
      </c>
      <c r="D648" s="109">
        <v>1197213.1400000146</v>
      </c>
    </row>
    <row r="649" spans="1:4" x14ac:dyDescent="0.25">
      <c r="A649" s="48" t="s">
        <v>625</v>
      </c>
      <c r="B649" s="49" t="s">
        <v>610</v>
      </c>
      <c r="C649" s="50">
        <v>1294521</v>
      </c>
      <c r="D649" s="109">
        <v>617486.51999998977</v>
      </c>
    </row>
    <row r="650" spans="1:4" x14ac:dyDescent="0.25">
      <c r="A650" s="83" t="s">
        <v>861</v>
      </c>
      <c r="B650" s="84" t="s">
        <v>862</v>
      </c>
      <c r="C650" s="85">
        <v>118</v>
      </c>
      <c r="D650" s="116">
        <v>1207.1399999999999</v>
      </c>
    </row>
    <row r="651" spans="1:4" x14ac:dyDescent="0.25">
      <c r="A651" s="83" t="s">
        <v>863</v>
      </c>
      <c r="B651" s="84" t="s">
        <v>864</v>
      </c>
      <c r="C651" s="85">
        <v>19</v>
      </c>
      <c r="D651" s="116">
        <v>194.37000000000003</v>
      </c>
    </row>
    <row r="652" spans="1:4" x14ac:dyDescent="0.25">
      <c r="A652" s="83" t="s">
        <v>865</v>
      </c>
      <c r="B652" s="84" t="s">
        <v>866</v>
      </c>
      <c r="C652" s="85">
        <v>103</v>
      </c>
      <c r="D652" s="116">
        <v>1053.69</v>
      </c>
    </row>
    <row r="653" spans="1:4" x14ac:dyDescent="0.25">
      <c r="A653" s="83" t="s">
        <v>626</v>
      </c>
      <c r="B653" s="84" t="s">
        <v>627</v>
      </c>
      <c r="C653" s="85">
        <v>74</v>
      </c>
      <c r="D653" s="116">
        <v>617.9</v>
      </c>
    </row>
    <row r="654" spans="1:4" x14ac:dyDescent="0.25">
      <c r="A654" s="48" t="s">
        <v>628</v>
      </c>
      <c r="B654" s="49" t="s">
        <v>629</v>
      </c>
      <c r="C654" s="50">
        <v>8679</v>
      </c>
      <c r="D654" s="109">
        <v>88786.16999999978</v>
      </c>
    </row>
    <row r="655" spans="1:4" x14ac:dyDescent="0.25">
      <c r="A655" s="48" t="s">
        <v>630</v>
      </c>
      <c r="B655" s="49" t="s">
        <v>629</v>
      </c>
      <c r="C655" s="50">
        <v>143591</v>
      </c>
      <c r="D655" s="109">
        <v>57149.170000000078</v>
      </c>
    </row>
    <row r="656" spans="1:4" x14ac:dyDescent="0.25">
      <c r="A656" s="39" t="s">
        <v>17</v>
      </c>
      <c r="B656" s="52"/>
      <c r="C656" s="24">
        <f>SUM(C657)</f>
        <v>4875</v>
      </c>
      <c r="D656" s="112">
        <f>SUM(D657)</f>
        <v>9223.5000000000018</v>
      </c>
    </row>
    <row r="657" spans="1:4" x14ac:dyDescent="0.25">
      <c r="A657" s="48" t="s">
        <v>631</v>
      </c>
      <c r="B657" s="49" t="s">
        <v>248</v>
      </c>
      <c r="C657" s="50">
        <v>4875</v>
      </c>
      <c r="D657" s="109">
        <v>9223.5000000000018</v>
      </c>
    </row>
    <row r="658" spans="1:4" x14ac:dyDescent="0.25">
      <c r="A658" s="39" t="s">
        <v>6</v>
      </c>
      <c r="B658" s="52"/>
      <c r="C658" s="24">
        <f>SUM(C659:C670)</f>
        <v>16004</v>
      </c>
      <c r="D658" s="112">
        <f>SUM(D659:D670)</f>
        <v>107310.46999999996</v>
      </c>
    </row>
    <row r="659" spans="1:4" x14ac:dyDescent="0.25">
      <c r="A659" s="48" t="s">
        <v>632</v>
      </c>
      <c r="B659" s="49" t="s">
        <v>633</v>
      </c>
      <c r="C659" s="50">
        <v>937</v>
      </c>
      <c r="D659" s="109">
        <v>7421.0399999999972</v>
      </c>
    </row>
    <row r="660" spans="1:4" x14ac:dyDescent="0.25">
      <c r="A660" s="48" t="s">
        <v>634</v>
      </c>
      <c r="B660" s="49" t="s">
        <v>598</v>
      </c>
      <c r="C660" s="50">
        <v>993</v>
      </c>
      <c r="D660" s="109">
        <v>7864.56</v>
      </c>
    </row>
    <row r="661" spans="1:4" x14ac:dyDescent="0.25">
      <c r="A661" s="48" t="s">
        <v>635</v>
      </c>
      <c r="B661" s="49" t="s">
        <v>636</v>
      </c>
      <c r="C661" s="50">
        <v>2142</v>
      </c>
      <c r="D661" s="109">
        <v>16964.64</v>
      </c>
    </row>
    <row r="662" spans="1:4" x14ac:dyDescent="0.25">
      <c r="A662" s="48" t="s">
        <v>637</v>
      </c>
      <c r="B662" s="49" t="s">
        <v>638</v>
      </c>
      <c r="C662" s="50">
        <v>3332</v>
      </c>
      <c r="D662" s="109">
        <v>29121.680000000015</v>
      </c>
    </row>
    <row r="663" spans="1:4" x14ac:dyDescent="0.25">
      <c r="A663" s="48" t="s">
        <v>639</v>
      </c>
      <c r="B663" s="49" t="s">
        <v>640</v>
      </c>
      <c r="C663" s="50">
        <v>1968</v>
      </c>
      <c r="D663" s="109">
        <v>15586.559999999998</v>
      </c>
    </row>
    <row r="664" spans="1:4" x14ac:dyDescent="0.25">
      <c r="A664" s="48" t="s">
        <v>641</v>
      </c>
      <c r="B664" s="49" t="s">
        <v>642</v>
      </c>
      <c r="C664" s="50">
        <v>4471</v>
      </c>
      <c r="D664" s="109">
        <v>14754.299999999941</v>
      </c>
    </row>
    <row r="665" spans="1:4" x14ac:dyDescent="0.25">
      <c r="A665" s="92" t="s">
        <v>643</v>
      </c>
      <c r="B665" s="118" t="s">
        <v>644</v>
      </c>
      <c r="C665" s="93">
        <v>332</v>
      </c>
      <c r="D665" s="120">
        <v>1909</v>
      </c>
    </row>
    <row r="666" spans="1:4" x14ac:dyDescent="0.25">
      <c r="A666" s="91" t="s">
        <v>54</v>
      </c>
      <c r="B666" s="91" t="s">
        <v>55</v>
      </c>
      <c r="C666" s="89" t="s">
        <v>56</v>
      </c>
      <c r="D666" s="106" t="s">
        <v>43</v>
      </c>
    </row>
    <row r="667" spans="1:4" x14ac:dyDescent="0.25">
      <c r="A667" s="99" t="s">
        <v>883</v>
      </c>
      <c r="B667" s="94"/>
      <c r="C667" s="97"/>
      <c r="D667" s="104"/>
    </row>
    <row r="668" spans="1:4" x14ac:dyDescent="0.25">
      <c r="A668" s="48" t="s">
        <v>645</v>
      </c>
      <c r="B668" s="49" t="s">
        <v>646</v>
      </c>
      <c r="C668" s="50">
        <v>151</v>
      </c>
      <c r="D668" s="109">
        <v>711.20999999999981</v>
      </c>
    </row>
    <row r="669" spans="1:4" x14ac:dyDescent="0.25">
      <c r="A669" s="48" t="s">
        <v>647</v>
      </c>
      <c r="B669" s="49" t="s">
        <v>648</v>
      </c>
      <c r="C669" s="50">
        <v>1146</v>
      </c>
      <c r="D669" s="109">
        <v>8801.2800000000025</v>
      </c>
    </row>
    <row r="670" spans="1:4" x14ac:dyDescent="0.25">
      <c r="A670" s="48" t="s">
        <v>649</v>
      </c>
      <c r="B670" s="49" t="s">
        <v>650</v>
      </c>
      <c r="C670" s="50">
        <v>532</v>
      </c>
      <c r="D670" s="109">
        <v>4176.2000000000007</v>
      </c>
    </row>
    <row r="671" spans="1:4" x14ac:dyDescent="0.25">
      <c r="A671" s="39" t="s">
        <v>4</v>
      </c>
      <c r="B671" s="52"/>
      <c r="C671" s="24">
        <f>SUM(C672:C684)</f>
        <v>89344</v>
      </c>
      <c r="D671" s="112">
        <f>SUM(D672:D684)</f>
        <v>470511.77999999822</v>
      </c>
    </row>
    <row r="672" spans="1:4" x14ac:dyDescent="0.25">
      <c r="A672" s="48" t="s">
        <v>651</v>
      </c>
      <c r="B672" s="49" t="s">
        <v>652</v>
      </c>
      <c r="C672" s="50">
        <v>1832</v>
      </c>
      <c r="D672" s="109">
        <v>7273.0400000000227</v>
      </c>
    </row>
    <row r="673" spans="1:4" x14ac:dyDescent="0.25">
      <c r="A673" s="48" t="s">
        <v>653</v>
      </c>
      <c r="B673" s="49" t="s">
        <v>654</v>
      </c>
      <c r="C673" s="50">
        <v>1158</v>
      </c>
      <c r="D673" s="109">
        <v>4689.9000000000015</v>
      </c>
    </row>
    <row r="674" spans="1:4" x14ac:dyDescent="0.25">
      <c r="A674" s="48" t="s">
        <v>655</v>
      </c>
      <c r="B674" s="49" t="s">
        <v>656</v>
      </c>
      <c r="C674" s="50">
        <v>4887</v>
      </c>
      <c r="D674" s="109">
        <v>19792.349999999951</v>
      </c>
    </row>
    <row r="675" spans="1:4" x14ac:dyDescent="0.25">
      <c r="A675" s="48" t="s">
        <v>657</v>
      </c>
      <c r="B675" s="49" t="s">
        <v>658</v>
      </c>
      <c r="C675" s="50">
        <v>10559</v>
      </c>
      <c r="D675" s="109">
        <v>119422.29000000011</v>
      </c>
    </row>
    <row r="676" spans="1:4" x14ac:dyDescent="0.25">
      <c r="A676" s="48" t="s">
        <v>659</v>
      </c>
      <c r="B676" s="49" t="s">
        <v>660</v>
      </c>
      <c r="C676" s="50">
        <v>16037</v>
      </c>
      <c r="D676" s="109">
        <v>64949.849999999802</v>
      </c>
    </row>
    <row r="677" spans="1:4" x14ac:dyDescent="0.25">
      <c r="A677" s="48" t="s">
        <v>661</v>
      </c>
      <c r="B677" s="49" t="s">
        <v>662</v>
      </c>
      <c r="C677" s="50">
        <v>871</v>
      </c>
      <c r="D677" s="109">
        <v>9851.0099999999893</v>
      </c>
    </row>
    <row r="678" spans="1:4" x14ac:dyDescent="0.25">
      <c r="A678" s="48" t="s">
        <v>663</v>
      </c>
      <c r="B678" s="49" t="s">
        <v>664</v>
      </c>
      <c r="C678" s="50">
        <v>1769</v>
      </c>
      <c r="D678" s="109">
        <v>14381.970000000003</v>
      </c>
    </row>
    <row r="679" spans="1:4" x14ac:dyDescent="0.25">
      <c r="A679" s="48" t="s">
        <v>665</v>
      </c>
      <c r="B679" s="49" t="s">
        <v>666</v>
      </c>
      <c r="C679" s="50">
        <v>599</v>
      </c>
      <c r="D679" s="109">
        <v>5936.0900000000047</v>
      </c>
    </row>
    <row r="680" spans="1:4" x14ac:dyDescent="0.25">
      <c r="A680" s="48" t="s">
        <v>667</v>
      </c>
      <c r="B680" s="49" t="s">
        <v>668</v>
      </c>
      <c r="C680" s="50">
        <v>712</v>
      </c>
      <c r="D680" s="109">
        <v>5788.5599999999977</v>
      </c>
    </row>
    <row r="681" spans="1:4" x14ac:dyDescent="0.25">
      <c r="A681" s="48" t="s">
        <v>669</v>
      </c>
      <c r="B681" s="49" t="s">
        <v>577</v>
      </c>
      <c r="C681" s="50">
        <v>18900</v>
      </c>
      <c r="D681" s="109">
        <v>187298.9999999984</v>
      </c>
    </row>
    <row r="682" spans="1:4" x14ac:dyDescent="0.25">
      <c r="A682" s="48" t="s">
        <v>670</v>
      </c>
      <c r="B682" s="49" t="s">
        <v>577</v>
      </c>
      <c r="C682" s="50">
        <v>23032</v>
      </c>
      <c r="D682" s="109">
        <v>9535.25</v>
      </c>
    </row>
    <row r="683" spans="1:4" x14ac:dyDescent="0.25">
      <c r="A683" s="48" t="s">
        <v>671</v>
      </c>
      <c r="B683" s="49" t="s">
        <v>672</v>
      </c>
      <c r="C683" s="50">
        <v>7106</v>
      </c>
      <c r="D683" s="109">
        <v>2941.8499999999995</v>
      </c>
    </row>
    <row r="684" spans="1:4" x14ac:dyDescent="0.25">
      <c r="A684" s="48" t="s">
        <v>673</v>
      </c>
      <c r="B684" s="49" t="s">
        <v>672</v>
      </c>
      <c r="C684" s="50">
        <v>1882</v>
      </c>
      <c r="D684" s="51">
        <v>18650.62</v>
      </c>
    </row>
    <row r="685" spans="1:4" x14ac:dyDescent="0.25">
      <c r="A685" s="39" t="s">
        <v>21</v>
      </c>
      <c r="B685" s="52"/>
      <c r="C685" s="24">
        <f>SUM(C686:C691,C692:C702)</f>
        <v>24156</v>
      </c>
      <c r="D685" s="25">
        <f>SUM(D686:D691,D692:D702)</f>
        <v>1473865.7099999995</v>
      </c>
    </row>
    <row r="686" spans="1:4" x14ac:dyDescent="0.25">
      <c r="A686" s="48" t="s">
        <v>674</v>
      </c>
      <c r="B686" s="49" t="s">
        <v>675</v>
      </c>
      <c r="C686" s="50">
        <v>1398</v>
      </c>
      <c r="D686" s="51">
        <v>99271.980000000112</v>
      </c>
    </row>
    <row r="687" spans="1:4" x14ac:dyDescent="0.25">
      <c r="A687" s="48" t="s">
        <v>676</v>
      </c>
      <c r="B687" s="49" t="s">
        <v>677</v>
      </c>
      <c r="C687" s="50">
        <v>199</v>
      </c>
      <c r="D687" s="51">
        <v>23883.980000000007</v>
      </c>
    </row>
    <row r="688" spans="1:4" x14ac:dyDescent="0.25">
      <c r="A688" s="48" t="s">
        <v>678</v>
      </c>
      <c r="B688" s="49" t="s">
        <v>677</v>
      </c>
      <c r="C688" s="50">
        <v>530</v>
      </c>
      <c r="D688" s="51">
        <v>63610.600000000006</v>
      </c>
    </row>
    <row r="689" spans="1:4" x14ac:dyDescent="0.25">
      <c r="A689" s="48" t="s">
        <v>679</v>
      </c>
      <c r="B689" s="49" t="s">
        <v>680</v>
      </c>
      <c r="C689" s="50">
        <v>674</v>
      </c>
      <c r="D689" s="51">
        <v>40440</v>
      </c>
    </row>
    <row r="690" spans="1:4" x14ac:dyDescent="0.25">
      <c r="A690" s="48" t="s">
        <v>681</v>
      </c>
      <c r="B690" s="49" t="s">
        <v>682</v>
      </c>
      <c r="C690" s="50">
        <v>4634</v>
      </c>
      <c r="D690" s="51">
        <v>209225.09999999948</v>
      </c>
    </row>
    <row r="691" spans="1:4" x14ac:dyDescent="0.25">
      <c r="A691" s="48" t="s">
        <v>683</v>
      </c>
      <c r="B691" s="49" t="s">
        <v>684</v>
      </c>
      <c r="C691" s="50">
        <v>58</v>
      </c>
      <c r="D691" s="51">
        <v>3480</v>
      </c>
    </row>
    <row r="692" spans="1:4" x14ac:dyDescent="0.25">
      <c r="A692" s="48" t="s">
        <v>685</v>
      </c>
      <c r="B692" s="49" t="s">
        <v>686</v>
      </c>
      <c r="C692" s="50">
        <v>1456</v>
      </c>
      <c r="D692" s="51">
        <v>87360</v>
      </c>
    </row>
    <row r="693" spans="1:4" x14ac:dyDescent="0.25">
      <c r="A693" s="48" t="s">
        <v>687</v>
      </c>
      <c r="B693" s="49" t="s">
        <v>686</v>
      </c>
      <c r="C693" s="50">
        <v>2083</v>
      </c>
      <c r="D693" s="51">
        <v>124980</v>
      </c>
    </row>
    <row r="694" spans="1:4" x14ac:dyDescent="0.25">
      <c r="A694" s="48" t="s">
        <v>688</v>
      </c>
      <c r="B694" s="49" t="s">
        <v>686</v>
      </c>
      <c r="C694" s="50">
        <v>1079</v>
      </c>
      <c r="D694" s="51">
        <v>48716.850000000035</v>
      </c>
    </row>
    <row r="695" spans="1:4" x14ac:dyDescent="0.25">
      <c r="A695" s="48" t="s">
        <v>689</v>
      </c>
      <c r="B695" s="49" t="s">
        <v>690</v>
      </c>
      <c r="C695" s="50">
        <v>1807</v>
      </c>
      <c r="D695" s="51">
        <v>108420</v>
      </c>
    </row>
    <row r="696" spans="1:4" x14ac:dyDescent="0.25">
      <c r="A696" s="48" t="s">
        <v>691</v>
      </c>
      <c r="B696" s="49" t="s">
        <v>692</v>
      </c>
      <c r="C696" s="50">
        <v>8623</v>
      </c>
      <c r="D696" s="51">
        <v>517380</v>
      </c>
    </row>
    <row r="697" spans="1:4" x14ac:dyDescent="0.25">
      <c r="A697" s="48" t="s">
        <v>693</v>
      </c>
      <c r="B697" s="49" t="s">
        <v>694</v>
      </c>
      <c r="C697" s="50">
        <v>949</v>
      </c>
      <c r="D697" s="51">
        <v>67388.490000000063</v>
      </c>
    </row>
    <row r="698" spans="1:4" x14ac:dyDescent="0.25">
      <c r="A698" s="48" t="s">
        <v>695</v>
      </c>
      <c r="B698" s="49" t="s">
        <v>696</v>
      </c>
      <c r="C698" s="50">
        <v>663</v>
      </c>
      <c r="D698" s="51">
        <v>79573.260000000024</v>
      </c>
    </row>
    <row r="699" spans="1:4" x14ac:dyDescent="0.25">
      <c r="A699" s="92" t="s">
        <v>697</v>
      </c>
      <c r="B699" s="118" t="s">
        <v>698</v>
      </c>
      <c r="C699" s="93">
        <v>3</v>
      </c>
      <c r="D699" s="121">
        <v>135.44999999999999</v>
      </c>
    </row>
    <row r="700" spans="1:4" x14ac:dyDescent="0.25">
      <c r="A700" s="142"/>
      <c r="B700" s="178"/>
      <c r="C700" s="144"/>
      <c r="D700" s="117"/>
    </row>
    <row r="701" spans="1:4" x14ac:dyDescent="0.25">
      <c r="A701" s="91" t="s">
        <v>54</v>
      </c>
      <c r="B701" s="91" t="s">
        <v>55</v>
      </c>
      <c r="C701" s="89" t="s">
        <v>56</v>
      </c>
      <c r="D701" s="90" t="s">
        <v>43</v>
      </c>
    </row>
    <row r="702" spans="1:4" x14ac:dyDescent="0.25">
      <c r="A702" s="99" t="s">
        <v>883</v>
      </c>
      <c r="B702" s="94"/>
      <c r="C702" s="97"/>
      <c r="D702" s="98"/>
    </row>
    <row r="703" spans="1:4" x14ac:dyDescent="0.25">
      <c r="A703" s="39" t="s">
        <v>16</v>
      </c>
      <c r="B703" s="52"/>
      <c r="C703" s="24">
        <f>SUM(C704:C712)</f>
        <v>173124</v>
      </c>
      <c r="D703" s="25">
        <f>SUM(D704:D712)</f>
        <v>379136.40000000119</v>
      </c>
    </row>
    <row r="704" spans="1:4" x14ac:dyDescent="0.25">
      <c r="A704" s="48" t="s">
        <v>699</v>
      </c>
      <c r="B704" s="49" t="s">
        <v>700</v>
      </c>
      <c r="C704" s="50">
        <v>105</v>
      </c>
      <c r="D704" s="51">
        <v>229.95</v>
      </c>
    </row>
    <row r="705" spans="1:4" x14ac:dyDescent="0.25">
      <c r="A705" s="48" t="s">
        <v>701</v>
      </c>
      <c r="B705" s="49" t="s">
        <v>700</v>
      </c>
      <c r="C705" s="50">
        <v>4233</v>
      </c>
      <c r="D705" s="51">
        <v>9270.2700000000132</v>
      </c>
    </row>
    <row r="706" spans="1:4" x14ac:dyDescent="0.25">
      <c r="A706" s="48" t="s">
        <v>702</v>
      </c>
      <c r="B706" s="49" t="s">
        <v>703</v>
      </c>
      <c r="C706" s="50">
        <v>14083</v>
      </c>
      <c r="D706" s="51">
        <v>30841.769999999993</v>
      </c>
    </row>
    <row r="707" spans="1:4" x14ac:dyDescent="0.25">
      <c r="A707" s="48" t="s">
        <v>704</v>
      </c>
      <c r="B707" s="49" t="s">
        <v>705</v>
      </c>
      <c r="C707" s="50">
        <v>15413</v>
      </c>
      <c r="D707" s="51">
        <v>33754.469999999958</v>
      </c>
    </row>
    <row r="708" spans="1:4" x14ac:dyDescent="0.25">
      <c r="A708" s="48" t="s">
        <v>706</v>
      </c>
      <c r="B708" s="49" t="s">
        <v>707</v>
      </c>
      <c r="C708" s="50">
        <v>33971</v>
      </c>
      <c r="D708" s="51">
        <v>74396.489999999743</v>
      </c>
    </row>
    <row r="709" spans="1:4" x14ac:dyDescent="0.25">
      <c r="A709" s="48" t="s">
        <v>708</v>
      </c>
      <c r="B709" s="49" t="s">
        <v>709</v>
      </c>
      <c r="C709" s="50">
        <v>690</v>
      </c>
      <c r="D709" s="51">
        <v>1505.94</v>
      </c>
    </row>
    <row r="710" spans="1:4" x14ac:dyDescent="0.25">
      <c r="A710" s="48" t="s">
        <v>710</v>
      </c>
      <c r="B710" s="49" t="s">
        <v>711</v>
      </c>
      <c r="C710" s="50">
        <v>9287</v>
      </c>
      <c r="D710" s="51">
        <v>20338.530000000032</v>
      </c>
    </row>
    <row r="711" spans="1:4" x14ac:dyDescent="0.25">
      <c r="A711" s="48" t="s">
        <v>712</v>
      </c>
      <c r="B711" s="49" t="s">
        <v>713</v>
      </c>
      <c r="C711" s="50">
        <v>5825</v>
      </c>
      <c r="D711" s="51">
        <v>12756.750000000005</v>
      </c>
    </row>
    <row r="712" spans="1:4" x14ac:dyDescent="0.25">
      <c r="A712" s="48" t="s">
        <v>714</v>
      </c>
      <c r="B712" s="49" t="s">
        <v>715</v>
      </c>
      <c r="C712" s="50">
        <v>89517</v>
      </c>
      <c r="D712" s="51">
        <v>196042.23000000144</v>
      </c>
    </row>
    <row r="713" spans="1:4" x14ac:dyDescent="0.25">
      <c r="A713" s="39" t="s">
        <v>2</v>
      </c>
      <c r="B713" s="52"/>
      <c r="C713" s="24">
        <f>SUM(C714:C727)</f>
        <v>92965</v>
      </c>
      <c r="D713" s="25">
        <f>SUM(D714:D727)</f>
        <v>748913.52000000037</v>
      </c>
    </row>
    <row r="714" spans="1:4" x14ac:dyDescent="0.25">
      <c r="A714" s="48" t="s">
        <v>716</v>
      </c>
      <c r="B714" s="49" t="s">
        <v>717</v>
      </c>
      <c r="C714" s="50">
        <v>26782</v>
      </c>
      <c r="D714" s="51">
        <v>302100.96000000078</v>
      </c>
    </row>
    <row r="715" spans="1:4" x14ac:dyDescent="0.25">
      <c r="A715" s="48" t="s">
        <v>718</v>
      </c>
      <c r="B715" s="49" t="s">
        <v>719</v>
      </c>
      <c r="C715" s="50">
        <v>25212</v>
      </c>
      <c r="D715" s="51">
        <v>219344.40000000005</v>
      </c>
    </row>
    <row r="716" spans="1:4" x14ac:dyDescent="0.25">
      <c r="A716" s="48" t="s">
        <v>720</v>
      </c>
      <c r="B716" s="49" t="s">
        <v>721</v>
      </c>
      <c r="C716" s="50">
        <v>1702</v>
      </c>
      <c r="D716" s="51">
        <v>19198.559999999987</v>
      </c>
    </row>
    <row r="717" spans="1:4" x14ac:dyDescent="0.25">
      <c r="A717" s="48" t="s">
        <v>722</v>
      </c>
      <c r="B717" s="49" t="s">
        <v>723</v>
      </c>
      <c r="C717" s="50">
        <v>437</v>
      </c>
      <c r="D717" s="51">
        <v>4929.3600000000006</v>
      </c>
    </row>
    <row r="718" spans="1:4" x14ac:dyDescent="0.25">
      <c r="A718" s="48" t="s">
        <v>724</v>
      </c>
      <c r="B718" s="49" t="s">
        <v>725</v>
      </c>
      <c r="C718" s="50">
        <v>2137</v>
      </c>
      <c r="D718" s="51">
        <v>24105.359999999986</v>
      </c>
    </row>
    <row r="719" spans="1:4" x14ac:dyDescent="0.25">
      <c r="A719" s="48" t="s">
        <v>726</v>
      </c>
      <c r="B719" s="49" t="s">
        <v>727</v>
      </c>
      <c r="C719" s="50">
        <v>7972</v>
      </c>
      <c r="D719" s="51">
        <v>69356.399999999747</v>
      </c>
    </row>
    <row r="720" spans="1:4" x14ac:dyDescent="0.25">
      <c r="A720" s="48" t="s">
        <v>728</v>
      </c>
      <c r="B720" s="49" t="s">
        <v>729</v>
      </c>
      <c r="C720" s="50">
        <v>21240</v>
      </c>
      <c r="D720" s="51">
        <v>23958.720000000001</v>
      </c>
    </row>
    <row r="721" spans="1:4" x14ac:dyDescent="0.25">
      <c r="A721" s="48" t="s">
        <v>730</v>
      </c>
      <c r="B721" s="49" t="s">
        <v>731</v>
      </c>
      <c r="C721" s="50">
        <v>319</v>
      </c>
      <c r="D721" s="51">
        <v>3598.3199999999997</v>
      </c>
    </row>
    <row r="722" spans="1:4" x14ac:dyDescent="0.25">
      <c r="A722" s="48" t="s">
        <v>732</v>
      </c>
      <c r="B722" s="49" t="s">
        <v>624</v>
      </c>
      <c r="C722" s="50">
        <v>268</v>
      </c>
      <c r="D722" s="51">
        <v>4534.5600000000004</v>
      </c>
    </row>
    <row r="723" spans="1:4" x14ac:dyDescent="0.25">
      <c r="A723" s="48" t="s">
        <v>733</v>
      </c>
      <c r="B723" s="49" t="s">
        <v>734</v>
      </c>
      <c r="C723" s="50">
        <v>1702</v>
      </c>
      <c r="D723" s="51">
        <v>19198.559999999994</v>
      </c>
    </row>
    <row r="724" spans="1:4" x14ac:dyDescent="0.25">
      <c r="A724" s="48" t="s">
        <v>735</v>
      </c>
      <c r="B724" s="49" t="s">
        <v>736</v>
      </c>
      <c r="C724" s="50">
        <v>624</v>
      </c>
      <c r="D724" s="51">
        <v>7038.7200000000012</v>
      </c>
    </row>
    <row r="725" spans="1:4" x14ac:dyDescent="0.25">
      <c r="A725" s="48" t="s">
        <v>867</v>
      </c>
      <c r="B725" s="49" t="s">
        <v>868</v>
      </c>
      <c r="C725" s="50">
        <v>4</v>
      </c>
      <c r="D725" s="51">
        <v>45.120000000000005</v>
      </c>
    </row>
    <row r="726" spans="1:4" x14ac:dyDescent="0.25">
      <c r="A726" s="48" t="s">
        <v>737</v>
      </c>
      <c r="B726" s="49" t="s">
        <v>738</v>
      </c>
      <c r="C726" s="50">
        <v>3962</v>
      </c>
      <c r="D726" s="51">
        <v>44691.360000000015</v>
      </c>
    </row>
    <row r="727" spans="1:4" x14ac:dyDescent="0.25">
      <c r="A727" s="92" t="s">
        <v>739</v>
      </c>
      <c r="B727" s="118" t="s">
        <v>672</v>
      </c>
      <c r="C727" s="93">
        <v>604</v>
      </c>
      <c r="D727" s="121">
        <v>6813.12</v>
      </c>
    </row>
    <row r="728" spans="1:4" x14ac:dyDescent="0.25">
      <c r="A728" s="39" t="s">
        <v>1</v>
      </c>
      <c r="B728" s="52"/>
      <c r="C728" s="24">
        <f>SUM(C729:C747)</f>
        <v>3899917</v>
      </c>
      <c r="D728" s="25">
        <f>SUM(D729:D747)</f>
        <v>3377090.1399999349</v>
      </c>
    </row>
    <row r="729" spans="1:4" x14ac:dyDescent="0.25">
      <c r="A729" s="48" t="s">
        <v>740</v>
      </c>
      <c r="B729" s="49" t="s">
        <v>600</v>
      </c>
      <c r="C729" s="50">
        <v>816937</v>
      </c>
      <c r="D729" s="51">
        <v>236911.72999999998</v>
      </c>
    </row>
    <row r="730" spans="1:4" x14ac:dyDescent="0.25">
      <c r="A730" s="48" t="s">
        <v>741</v>
      </c>
      <c r="B730" s="49" t="s">
        <v>742</v>
      </c>
      <c r="C730" s="50">
        <v>128</v>
      </c>
      <c r="D730" s="51">
        <v>1081.6000000000001</v>
      </c>
    </row>
    <row r="731" spans="1:4" x14ac:dyDescent="0.25">
      <c r="A731" s="48" t="s">
        <v>743</v>
      </c>
      <c r="B731" s="49" t="s">
        <v>744</v>
      </c>
      <c r="C731" s="50">
        <v>173444</v>
      </c>
      <c r="D731" s="51">
        <v>50298.76</v>
      </c>
    </row>
    <row r="732" spans="1:4" x14ac:dyDescent="0.25">
      <c r="A732" s="48" t="s">
        <v>745</v>
      </c>
      <c r="B732" s="49" t="s">
        <v>746</v>
      </c>
      <c r="C732" s="50">
        <v>2061</v>
      </c>
      <c r="D732" s="51">
        <v>31553.909999999971</v>
      </c>
    </row>
    <row r="733" spans="1:4" x14ac:dyDescent="0.25">
      <c r="A733" s="48" t="s">
        <v>747</v>
      </c>
      <c r="B733" s="49" t="s">
        <v>748</v>
      </c>
      <c r="C733" s="50">
        <v>138700</v>
      </c>
      <c r="D733" s="51">
        <v>40223</v>
      </c>
    </row>
    <row r="734" spans="1:4" x14ac:dyDescent="0.25">
      <c r="A734" s="48" t="s">
        <v>749</v>
      </c>
      <c r="B734" s="49" t="s">
        <v>750</v>
      </c>
      <c r="C734" s="50">
        <v>262974</v>
      </c>
      <c r="D734" s="51">
        <v>280067.25000000134</v>
      </c>
    </row>
    <row r="735" spans="1:4" x14ac:dyDescent="0.25">
      <c r="A735" s="92" t="s">
        <v>751</v>
      </c>
      <c r="B735" s="118" t="s">
        <v>752</v>
      </c>
      <c r="C735" s="93">
        <v>1563</v>
      </c>
      <c r="D735" s="121">
        <v>41028.75</v>
      </c>
    </row>
    <row r="736" spans="1:4" x14ac:dyDescent="0.25">
      <c r="A736" s="91" t="s">
        <v>54</v>
      </c>
      <c r="B736" s="91" t="s">
        <v>55</v>
      </c>
      <c r="C736" s="89" t="s">
        <v>56</v>
      </c>
      <c r="D736" s="90" t="s">
        <v>43</v>
      </c>
    </row>
    <row r="737" spans="1:4" x14ac:dyDescent="0.25">
      <c r="A737" s="99" t="s">
        <v>883</v>
      </c>
      <c r="B737" s="94"/>
      <c r="C737" s="97"/>
      <c r="D737" s="98"/>
    </row>
    <row r="738" spans="1:4" x14ac:dyDescent="0.25">
      <c r="A738" s="48" t="s">
        <v>753</v>
      </c>
      <c r="B738" s="49" t="s">
        <v>754</v>
      </c>
      <c r="C738" s="50">
        <v>1333157</v>
      </c>
      <c r="D738" s="51">
        <v>1419812.1899999594</v>
      </c>
    </row>
    <row r="739" spans="1:4" x14ac:dyDescent="0.25">
      <c r="A739" s="48" t="s">
        <v>755</v>
      </c>
      <c r="B739" s="49" t="s">
        <v>756</v>
      </c>
      <c r="C739" s="50">
        <v>350</v>
      </c>
      <c r="D739" s="51">
        <v>364.7</v>
      </c>
    </row>
    <row r="740" spans="1:4" x14ac:dyDescent="0.25">
      <c r="A740" s="48" t="s">
        <v>757</v>
      </c>
      <c r="B740" s="49" t="s">
        <v>758</v>
      </c>
      <c r="C740" s="50">
        <v>4</v>
      </c>
      <c r="D740" s="51">
        <v>61.24</v>
      </c>
    </row>
    <row r="741" spans="1:4" x14ac:dyDescent="0.25">
      <c r="A741" s="48" t="s">
        <v>759</v>
      </c>
      <c r="B741" s="49" t="s">
        <v>760</v>
      </c>
      <c r="C741" s="50">
        <v>60150</v>
      </c>
      <c r="D741" s="51">
        <v>64059.749999999949</v>
      </c>
    </row>
    <row r="742" spans="1:4" x14ac:dyDescent="0.25">
      <c r="A742" s="48" t="s">
        <v>761</v>
      </c>
      <c r="B742" s="49" t="s">
        <v>762</v>
      </c>
      <c r="C742" s="50">
        <v>1032830</v>
      </c>
      <c r="D742" s="51">
        <v>1099963.9299999743</v>
      </c>
    </row>
    <row r="743" spans="1:4" x14ac:dyDescent="0.25">
      <c r="A743" s="48" t="s">
        <v>763</v>
      </c>
      <c r="B743" s="49" t="s">
        <v>764</v>
      </c>
      <c r="C743" s="50">
        <v>76298</v>
      </c>
      <c r="D743" s="51">
        <v>81257.279999999868</v>
      </c>
    </row>
    <row r="744" spans="1:4" x14ac:dyDescent="0.25">
      <c r="A744" s="48" t="s">
        <v>765</v>
      </c>
      <c r="B744" s="49" t="s">
        <v>764</v>
      </c>
      <c r="C744" s="50">
        <v>651</v>
      </c>
      <c r="D744" s="51">
        <v>17088.75</v>
      </c>
    </row>
    <row r="745" spans="1:4" x14ac:dyDescent="0.25">
      <c r="A745" s="48" t="s">
        <v>766</v>
      </c>
      <c r="B745" s="49" t="s">
        <v>624</v>
      </c>
      <c r="C745" s="50">
        <v>450</v>
      </c>
      <c r="D745" s="51">
        <v>11812.5</v>
      </c>
    </row>
    <row r="746" spans="1:4" x14ac:dyDescent="0.25">
      <c r="A746" s="48" t="s">
        <v>767</v>
      </c>
      <c r="B746" s="49" t="s">
        <v>768</v>
      </c>
      <c r="C746" s="50">
        <v>100</v>
      </c>
      <c r="D746" s="51">
        <v>1469.9999999999998</v>
      </c>
    </row>
    <row r="747" spans="1:4" x14ac:dyDescent="0.25">
      <c r="A747" s="48" t="s">
        <v>769</v>
      </c>
      <c r="B747" s="49" t="s">
        <v>770</v>
      </c>
      <c r="C747" s="50">
        <v>120</v>
      </c>
      <c r="D747" s="51">
        <v>34.799999999999997</v>
      </c>
    </row>
    <row r="748" spans="1:4" x14ac:dyDescent="0.25">
      <c r="A748" s="39" t="s">
        <v>7</v>
      </c>
      <c r="B748" s="52"/>
      <c r="C748" s="24">
        <f>SUM(C749:C774)</f>
        <v>2038129</v>
      </c>
      <c r="D748" s="25">
        <f>SUM(D749:D774)</f>
        <v>9229450.2800000068</v>
      </c>
    </row>
    <row r="749" spans="1:4" x14ac:dyDescent="0.25">
      <c r="A749" s="48" t="s">
        <v>771</v>
      </c>
      <c r="B749" s="49" t="s">
        <v>772</v>
      </c>
      <c r="C749" s="50">
        <v>177360</v>
      </c>
      <c r="D749" s="51">
        <v>803795.51999999653</v>
      </c>
    </row>
    <row r="750" spans="1:4" x14ac:dyDescent="0.25">
      <c r="A750" s="48" t="s">
        <v>773</v>
      </c>
      <c r="B750" s="49" t="s">
        <v>772</v>
      </c>
      <c r="C750" s="50">
        <v>31410</v>
      </c>
      <c r="D750" s="51">
        <v>142350.11999999994</v>
      </c>
    </row>
    <row r="751" spans="1:4" x14ac:dyDescent="0.25">
      <c r="A751" s="48" t="s">
        <v>774</v>
      </c>
      <c r="B751" s="49" t="s">
        <v>775</v>
      </c>
      <c r="C751" s="50">
        <v>337040</v>
      </c>
      <c r="D751" s="51">
        <v>1527465.1900000065</v>
      </c>
    </row>
    <row r="752" spans="1:4" x14ac:dyDescent="0.25">
      <c r="A752" s="48" t="s">
        <v>776</v>
      </c>
      <c r="B752" s="49" t="s">
        <v>775</v>
      </c>
      <c r="C752" s="50">
        <v>79580</v>
      </c>
      <c r="D752" s="51">
        <v>360576.98000000045</v>
      </c>
    </row>
    <row r="753" spans="1:4" x14ac:dyDescent="0.25">
      <c r="A753" s="48" t="s">
        <v>777</v>
      </c>
      <c r="B753" s="49" t="s">
        <v>98</v>
      </c>
      <c r="C753" s="50">
        <v>58352</v>
      </c>
      <c r="D753" s="51">
        <v>264392.83000000031</v>
      </c>
    </row>
    <row r="754" spans="1:4" x14ac:dyDescent="0.25">
      <c r="A754" s="48" t="s">
        <v>778</v>
      </c>
      <c r="B754" s="49" t="s">
        <v>779</v>
      </c>
      <c r="C754" s="50">
        <v>12580</v>
      </c>
      <c r="D754" s="51">
        <v>56999.979999999996</v>
      </c>
    </row>
    <row r="755" spans="1:4" x14ac:dyDescent="0.25">
      <c r="A755" s="48" t="s">
        <v>780</v>
      </c>
      <c r="B755" s="49" t="s">
        <v>781</v>
      </c>
      <c r="C755" s="50">
        <v>156570</v>
      </c>
      <c r="D755" s="51">
        <v>709418.67000000039</v>
      </c>
    </row>
    <row r="756" spans="1:4" x14ac:dyDescent="0.25">
      <c r="A756" s="48" t="s">
        <v>782</v>
      </c>
      <c r="B756" s="49" t="s">
        <v>408</v>
      </c>
      <c r="C756" s="50">
        <v>112350</v>
      </c>
      <c r="D756" s="51">
        <v>509170.19999999838</v>
      </c>
    </row>
    <row r="757" spans="1:4" x14ac:dyDescent="0.25">
      <c r="A757" s="48" t="s">
        <v>783</v>
      </c>
      <c r="B757" s="49" t="s">
        <v>561</v>
      </c>
      <c r="C757" s="50">
        <v>8870</v>
      </c>
      <c r="D757" s="51">
        <v>40189.97</v>
      </c>
    </row>
    <row r="758" spans="1:4" x14ac:dyDescent="0.25">
      <c r="A758" s="48" t="s">
        <v>784</v>
      </c>
      <c r="B758" s="49" t="s">
        <v>561</v>
      </c>
      <c r="C758" s="50">
        <v>48810</v>
      </c>
      <c r="D758" s="51">
        <v>221206.91999999966</v>
      </c>
    </row>
    <row r="759" spans="1:4" x14ac:dyDescent="0.25">
      <c r="A759" s="48" t="s">
        <v>785</v>
      </c>
      <c r="B759" s="49" t="s">
        <v>561</v>
      </c>
      <c r="C759" s="50">
        <v>70740</v>
      </c>
      <c r="D759" s="51">
        <v>320593.67999999912</v>
      </c>
    </row>
    <row r="760" spans="1:4" x14ac:dyDescent="0.25">
      <c r="A760" s="48" t="s">
        <v>786</v>
      </c>
      <c r="B760" s="49" t="s">
        <v>787</v>
      </c>
      <c r="C760" s="50">
        <v>70620</v>
      </c>
      <c r="D760" s="51">
        <v>320049.83999999921</v>
      </c>
    </row>
    <row r="761" spans="1:4" x14ac:dyDescent="0.25">
      <c r="A761" s="48" t="s">
        <v>788</v>
      </c>
      <c r="B761" s="49" t="s">
        <v>789</v>
      </c>
      <c r="C761" s="50">
        <v>6300</v>
      </c>
      <c r="D761" s="51">
        <v>21879.899999999998</v>
      </c>
    </row>
    <row r="762" spans="1:4" x14ac:dyDescent="0.25">
      <c r="A762" s="48" t="s">
        <v>790</v>
      </c>
      <c r="B762" s="49" t="s">
        <v>577</v>
      </c>
      <c r="C762" s="50">
        <v>58860</v>
      </c>
      <c r="D762" s="51">
        <v>266694.66000000027</v>
      </c>
    </row>
    <row r="763" spans="1:4" x14ac:dyDescent="0.25">
      <c r="A763" s="48" t="s">
        <v>791</v>
      </c>
      <c r="B763" s="49" t="s">
        <v>577</v>
      </c>
      <c r="C763" s="50">
        <v>1220</v>
      </c>
      <c r="D763" s="51">
        <v>5527.82</v>
      </c>
    </row>
    <row r="764" spans="1:4" x14ac:dyDescent="0.25">
      <c r="A764" s="48" t="s">
        <v>792</v>
      </c>
      <c r="B764" s="49" t="s">
        <v>793</v>
      </c>
      <c r="C764" s="50">
        <v>478777</v>
      </c>
      <c r="D764" s="51">
        <v>2169817.3200000091</v>
      </c>
    </row>
    <row r="765" spans="1:4" x14ac:dyDescent="0.25">
      <c r="A765" s="48" t="s">
        <v>794</v>
      </c>
      <c r="B765" s="49" t="s">
        <v>577</v>
      </c>
      <c r="C765" s="50">
        <v>282930</v>
      </c>
      <c r="D765" s="51">
        <v>1281955.8299999933</v>
      </c>
    </row>
    <row r="766" spans="1:4" x14ac:dyDescent="0.25">
      <c r="A766" s="48" t="s">
        <v>795</v>
      </c>
      <c r="B766" s="49" t="s">
        <v>796</v>
      </c>
      <c r="C766" s="50">
        <v>26210</v>
      </c>
      <c r="D766" s="51">
        <v>118783.71999999994</v>
      </c>
    </row>
    <row r="767" spans="1:4" x14ac:dyDescent="0.25">
      <c r="A767" s="48" t="s">
        <v>797</v>
      </c>
      <c r="B767" s="49" t="s">
        <v>798</v>
      </c>
      <c r="C767" s="50">
        <v>18230</v>
      </c>
      <c r="D767" s="51">
        <v>82600.13</v>
      </c>
    </row>
    <row r="768" spans="1:4" x14ac:dyDescent="0.25">
      <c r="A768" s="48" t="s">
        <v>799</v>
      </c>
      <c r="B768" s="49" t="s">
        <v>800</v>
      </c>
      <c r="C768" s="50">
        <v>10</v>
      </c>
      <c r="D768" s="51">
        <v>45.31</v>
      </c>
    </row>
    <row r="769" spans="1:4" x14ac:dyDescent="0.25">
      <c r="A769" s="48" t="s">
        <v>801</v>
      </c>
      <c r="B769" s="49" t="s">
        <v>802</v>
      </c>
      <c r="C769" s="50">
        <v>1230</v>
      </c>
      <c r="D769" s="51">
        <v>5573.130000000001</v>
      </c>
    </row>
    <row r="770" spans="1:4" x14ac:dyDescent="0.25">
      <c r="A770" s="92" t="s">
        <v>803</v>
      </c>
      <c r="B770" s="118" t="s">
        <v>804</v>
      </c>
      <c r="C770" s="93">
        <v>30</v>
      </c>
      <c r="D770" s="121">
        <v>135.96</v>
      </c>
    </row>
    <row r="771" spans="1:4" x14ac:dyDescent="0.25">
      <c r="A771" s="91" t="s">
        <v>54</v>
      </c>
      <c r="B771" s="91" t="s">
        <v>55</v>
      </c>
      <c r="C771" s="89" t="s">
        <v>56</v>
      </c>
      <c r="D771" s="90" t="s">
        <v>43</v>
      </c>
    </row>
    <row r="772" spans="1:4" x14ac:dyDescent="0.25">
      <c r="A772" s="99" t="s">
        <v>883</v>
      </c>
      <c r="B772" s="94"/>
      <c r="C772" s="97"/>
      <c r="D772" s="98"/>
    </row>
    <row r="773" spans="1:4" x14ac:dyDescent="0.25">
      <c r="A773" s="48" t="s">
        <v>805</v>
      </c>
      <c r="B773" s="49" t="s">
        <v>806</v>
      </c>
      <c r="C773" s="50">
        <v>30</v>
      </c>
      <c r="D773" s="51">
        <v>135.96</v>
      </c>
    </row>
    <row r="774" spans="1:4" x14ac:dyDescent="0.25">
      <c r="A774" s="48" t="s">
        <v>807</v>
      </c>
      <c r="B774" s="49" t="s">
        <v>806</v>
      </c>
      <c r="C774" s="50">
        <v>20</v>
      </c>
      <c r="D774" s="51">
        <v>90.64</v>
      </c>
    </row>
    <row r="775" spans="1:4" x14ac:dyDescent="0.25">
      <c r="A775" s="41" t="s">
        <v>10</v>
      </c>
      <c r="B775" s="47"/>
      <c r="C775" s="33">
        <f>SUM(C776:C805)</f>
        <v>344771</v>
      </c>
      <c r="D775" s="34">
        <f>SUM(D776:D805)</f>
        <v>289571.08999999944</v>
      </c>
    </row>
    <row r="776" spans="1:4" x14ac:dyDescent="0.25">
      <c r="A776" s="48" t="s">
        <v>808</v>
      </c>
      <c r="B776" s="49" t="s">
        <v>809</v>
      </c>
      <c r="C776" s="50">
        <v>24410</v>
      </c>
      <c r="D776" s="51">
        <v>8763.1900000000041</v>
      </c>
    </row>
    <row r="777" spans="1:4" x14ac:dyDescent="0.25">
      <c r="A777" s="48" t="s">
        <v>810</v>
      </c>
      <c r="B777" s="49" t="s">
        <v>811</v>
      </c>
      <c r="C777" s="50">
        <v>1535</v>
      </c>
      <c r="D777" s="51">
        <v>7337.2999999999956</v>
      </c>
    </row>
    <row r="778" spans="1:4" x14ac:dyDescent="0.25">
      <c r="A778" s="48" t="s">
        <v>812</v>
      </c>
      <c r="B778" s="49" t="s">
        <v>813</v>
      </c>
      <c r="C778" s="50">
        <v>8801</v>
      </c>
      <c r="D778" s="51">
        <v>6574.3500000000013</v>
      </c>
    </row>
    <row r="779" spans="1:4" x14ac:dyDescent="0.25">
      <c r="A779" s="48" t="s">
        <v>814</v>
      </c>
      <c r="B779" s="49" t="s">
        <v>815</v>
      </c>
      <c r="C779" s="50">
        <v>309750</v>
      </c>
      <c r="D779" s="51">
        <v>257092.49999999945</v>
      </c>
    </row>
    <row r="780" spans="1:4" x14ac:dyDescent="0.25">
      <c r="A780" s="48" t="s">
        <v>816</v>
      </c>
      <c r="B780" s="49" t="s">
        <v>817</v>
      </c>
      <c r="C780" s="50">
        <v>275</v>
      </c>
      <c r="D780" s="51">
        <v>9803.7499999999982</v>
      </c>
    </row>
    <row r="781" spans="1:4" x14ac:dyDescent="0.25">
      <c r="A781" s="48"/>
      <c r="B781" s="49"/>
      <c r="C781" s="50"/>
      <c r="D781" s="51"/>
    </row>
    <row r="782" spans="1:4" x14ac:dyDescent="0.25">
      <c r="A782" s="48"/>
      <c r="B782" s="49"/>
      <c r="C782" s="50"/>
      <c r="D782" s="51"/>
    </row>
    <row r="783" spans="1:4" x14ac:dyDescent="0.25">
      <c r="A783" s="48"/>
      <c r="B783" s="49"/>
      <c r="C783" s="50"/>
      <c r="D783" s="51"/>
    </row>
    <row r="784" spans="1:4" x14ac:dyDescent="0.25">
      <c r="A784" s="48"/>
      <c r="B784" s="49"/>
      <c r="C784" s="50"/>
      <c r="D784" s="51"/>
    </row>
    <row r="785" spans="1:4" x14ac:dyDescent="0.25">
      <c r="A785" s="48"/>
      <c r="B785" s="49"/>
      <c r="C785" s="50"/>
      <c r="D785" s="51"/>
    </row>
    <row r="786" spans="1:4" x14ac:dyDescent="0.25">
      <c r="A786" s="48"/>
      <c r="B786" s="49"/>
      <c r="C786" s="50"/>
      <c r="D786" s="51"/>
    </row>
    <row r="787" spans="1:4" x14ac:dyDescent="0.25">
      <c r="A787" s="48"/>
      <c r="B787" s="49"/>
      <c r="C787" s="50"/>
      <c r="D787" s="51"/>
    </row>
    <row r="788" spans="1:4" x14ac:dyDescent="0.25">
      <c r="A788" s="48"/>
      <c r="B788" s="49"/>
      <c r="C788" s="50"/>
      <c r="D788" s="51"/>
    </row>
    <row r="789" spans="1:4" x14ac:dyDescent="0.25">
      <c r="A789" s="48"/>
      <c r="B789" s="49"/>
      <c r="C789" s="50"/>
      <c r="D789" s="51"/>
    </row>
    <row r="790" spans="1:4" x14ac:dyDescent="0.25">
      <c r="A790" s="48"/>
      <c r="B790" s="49"/>
      <c r="C790" s="50"/>
      <c r="D790" s="51"/>
    </row>
    <row r="791" spans="1:4" x14ac:dyDescent="0.25">
      <c r="A791" s="48"/>
      <c r="B791" s="49"/>
      <c r="C791" s="50"/>
      <c r="D791" s="51"/>
    </row>
    <row r="792" spans="1:4" x14ac:dyDescent="0.25">
      <c r="A792" s="48"/>
      <c r="B792" s="49"/>
      <c r="C792" s="50"/>
      <c r="D792" s="51"/>
    </row>
    <row r="793" spans="1:4" x14ac:dyDescent="0.25">
      <c r="A793" s="48"/>
      <c r="B793" s="49"/>
      <c r="C793" s="50"/>
      <c r="D793" s="51"/>
    </row>
    <row r="794" spans="1:4" x14ac:dyDescent="0.25">
      <c r="A794" s="48"/>
      <c r="B794" s="49"/>
      <c r="C794" s="50"/>
      <c r="D794" s="51"/>
    </row>
    <row r="795" spans="1:4" x14ac:dyDescent="0.25">
      <c r="A795" s="48"/>
      <c r="B795" s="49"/>
      <c r="C795" s="50"/>
      <c r="D795" s="51"/>
    </row>
    <row r="796" spans="1:4" x14ac:dyDescent="0.25">
      <c r="A796" s="48"/>
      <c r="B796" s="49"/>
      <c r="C796" s="50"/>
      <c r="D796" s="51"/>
    </row>
    <row r="797" spans="1:4" x14ac:dyDescent="0.25">
      <c r="A797" s="48"/>
      <c r="B797" s="49"/>
      <c r="C797" s="50"/>
      <c r="D797" s="51"/>
    </row>
    <row r="798" spans="1:4" x14ac:dyDescent="0.25">
      <c r="A798" s="48"/>
      <c r="B798" s="49"/>
      <c r="C798" s="50"/>
      <c r="D798" s="51"/>
    </row>
    <row r="799" spans="1:4" x14ac:dyDescent="0.25">
      <c r="A799" s="48"/>
      <c r="B799" s="49"/>
      <c r="C799" s="50"/>
      <c r="D799" s="51"/>
    </row>
    <row r="800" spans="1:4" x14ac:dyDescent="0.25">
      <c r="A800" s="48"/>
      <c r="B800" s="49"/>
      <c r="C800" s="50"/>
      <c r="D800" s="51"/>
    </row>
    <row r="801" spans="1:4" x14ac:dyDescent="0.25">
      <c r="A801" s="48"/>
      <c r="B801" s="49"/>
      <c r="C801" s="50"/>
      <c r="D801" s="51"/>
    </row>
    <row r="802" spans="1:4" x14ac:dyDescent="0.25">
      <c r="A802" s="48"/>
      <c r="B802" s="49"/>
      <c r="C802" s="50"/>
      <c r="D802" s="51"/>
    </row>
    <row r="803" spans="1:4" x14ac:dyDescent="0.25">
      <c r="A803" s="48"/>
      <c r="B803" s="49"/>
      <c r="C803" s="50"/>
      <c r="D803" s="51"/>
    </row>
    <row r="804" spans="1:4" x14ac:dyDescent="0.25">
      <c r="A804" s="48"/>
      <c r="B804" s="49"/>
      <c r="C804" s="50"/>
      <c r="D804" s="51"/>
    </row>
    <row r="805" spans="1:4" x14ac:dyDescent="0.25">
      <c r="A805" s="92"/>
      <c r="B805" s="100" t="s">
        <v>57</v>
      </c>
      <c r="C805" s="93"/>
      <c r="D805" s="121"/>
    </row>
    <row r="806" spans="1:4" x14ac:dyDescent="0.25">
      <c r="A806" s="16" t="s">
        <v>54</v>
      </c>
      <c r="B806" s="16" t="s">
        <v>55</v>
      </c>
      <c r="C806" s="17" t="s">
        <v>56</v>
      </c>
      <c r="D806" s="18" t="s">
        <v>43</v>
      </c>
    </row>
    <row r="807" spans="1:4" x14ac:dyDescent="0.25">
      <c r="A807" s="21" t="s">
        <v>12</v>
      </c>
      <c r="B807" s="16"/>
      <c r="C807" s="19">
        <f>G10aUtilisation</f>
        <v>62625</v>
      </c>
      <c r="D807" s="20">
        <f>G10aTotalCost</f>
        <v>291874.67</v>
      </c>
    </row>
    <row r="808" spans="1:4" x14ac:dyDescent="0.25">
      <c r="A808" s="41" t="s">
        <v>9</v>
      </c>
      <c r="B808" s="47"/>
      <c r="C808" s="33">
        <f>SUM(C809:C820,C821:C822)</f>
        <v>62625</v>
      </c>
      <c r="D808" s="34">
        <f>SUM(D809:D820,D821:D822)</f>
        <v>291874.67</v>
      </c>
    </row>
    <row r="809" spans="1:4" x14ac:dyDescent="0.25">
      <c r="A809" s="48" t="s">
        <v>818</v>
      </c>
      <c r="B809" s="49" t="s">
        <v>65</v>
      </c>
      <c r="C809" s="50">
        <v>3560</v>
      </c>
      <c r="D809" s="51">
        <v>14998.280000000004</v>
      </c>
    </row>
    <row r="810" spans="1:4" x14ac:dyDescent="0.25">
      <c r="A810" s="48" t="s">
        <v>819</v>
      </c>
      <c r="B810" s="49" t="s">
        <v>820</v>
      </c>
      <c r="C810" s="50">
        <v>2415</v>
      </c>
      <c r="D810" s="51">
        <v>10175.200000000001</v>
      </c>
    </row>
    <row r="811" spans="1:4" x14ac:dyDescent="0.25">
      <c r="A811" s="48" t="s">
        <v>821</v>
      </c>
      <c r="B811" s="49" t="s">
        <v>820</v>
      </c>
      <c r="C811" s="50">
        <v>4905</v>
      </c>
      <c r="D811" s="51">
        <v>16428.480000000003</v>
      </c>
    </row>
    <row r="812" spans="1:4" x14ac:dyDescent="0.25">
      <c r="A812" s="48" t="s">
        <v>822</v>
      </c>
      <c r="B812" s="49" t="s">
        <v>823</v>
      </c>
      <c r="C812" s="50">
        <v>2710</v>
      </c>
      <c r="D812" s="51">
        <v>16051.329999999998</v>
      </c>
    </row>
    <row r="813" spans="1:4" x14ac:dyDescent="0.25">
      <c r="A813" s="48" t="s">
        <v>824</v>
      </c>
      <c r="B813" s="49" t="s">
        <v>175</v>
      </c>
      <c r="C813" s="50">
        <v>3990</v>
      </c>
      <c r="D813" s="51">
        <v>25428.269999999997</v>
      </c>
    </row>
    <row r="814" spans="1:4" x14ac:dyDescent="0.25">
      <c r="A814" s="48" t="s">
        <v>825</v>
      </c>
      <c r="B814" s="49" t="s">
        <v>408</v>
      </c>
      <c r="C814" s="50">
        <v>5070</v>
      </c>
      <c r="D814" s="51">
        <v>23697.179999999997</v>
      </c>
    </row>
    <row r="815" spans="1:4" x14ac:dyDescent="0.25">
      <c r="A815" s="48" t="s">
        <v>826</v>
      </c>
      <c r="B815" s="49" t="s">
        <v>408</v>
      </c>
      <c r="C815" s="50">
        <v>2490</v>
      </c>
      <c r="D815" s="51">
        <v>11638.259999999998</v>
      </c>
    </row>
    <row r="816" spans="1:4" x14ac:dyDescent="0.25">
      <c r="A816" s="48" t="s">
        <v>827</v>
      </c>
      <c r="B816" s="49" t="s">
        <v>113</v>
      </c>
      <c r="C816" s="50">
        <v>2100</v>
      </c>
      <c r="D816" s="51">
        <v>7032.9</v>
      </c>
    </row>
    <row r="817" spans="1:4" x14ac:dyDescent="0.25">
      <c r="A817" s="48" t="s">
        <v>828</v>
      </c>
      <c r="B817" s="49" t="s">
        <v>829</v>
      </c>
      <c r="C817" s="50">
        <v>1620</v>
      </c>
      <c r="D817" s="51">
        <v>9595.26</v>
      </c>
    </row>
    <row r="818" spans="1:4" x14ac:dyDescent="0.25">
      <c r="A818" s="48" t="s">
        <v>830</v>
      </c>
      <c r="B818" s="49" t="s">
        <v>831</v>
      </c>
      <c r="C818" s="50">
        <v>12180</v>
      </c>
      <c r="D818" s="51">
        <v>72142.14</v>
      </c>
    </row>
    <row r="819" spans="1:4" x14ac:dyDescent="0.25">
      <c r="A819" s="48" t="s">
        <v>832</v>
      </c>
      <c r="B819" s="49" t="s">
        <v>833</v>
      </c>
      <c r="C819" s="50">
        <v>2950</v>
      </c>
      <c r="D819" s="51">
        <v>17472.849999999995</v>
      </c>
    </row>
    <row r="820" spans="1:4" x14ac:dyDescent="0.25">
      <c r="A820" s="48" t="s">
        <v>834</v>
      </c>
      <c r="B820" s="49" t="s">
        <v>833</v>
      </c>
      <c r="C820" s="50">
        <v>1700</v>
      </c>
      <c r="D820" s="51">
        <v>10497.5</v>
      </c>
    </row>
    <row r="821" spans="1:4" x14ac:dyDescent="0.25">
      <c r="A821" s="48" t="s">
        <v>835</v>
      </c>
      <c r="B821" s="49" t="s">
        <v>833</v>
      </c>
      <c r="C821" s="50">
        <v>5115</v>
      </c>
      <c r="D821" s="51">
        <v>17131.84</v>
      </c>
    </row>
    <row r="822" spans="1:4" x14ac:dyDescent="0.25">
      <c r="A822" s="48" t="s">
        <v>836</v>
      </c>
      <c r="B822" s="49" t="s">
        <v>88</v>
      </c>
      <c r="C822" s="50">
        <v>11820</v>
      </c>
      <c r="D822" s="51">
        <v>39585.179999999993</v>
      </c>
    </row>
    <row r="823" spans="1:4" x14ac:dyDescent="0.25">
      <c r="A823" s="48"/>
      <c r="B823" s="49"/>
      <c r="C823" s="50"/>
      <c r="D823" s="51"/>
    </row>
    <row r="824" spans="1:4" x14ac:dyDescent="0.25">
      <c r="A824" s="48"/>
      <c r="B824" s="49"/>
      <c r="C824" s="50"/>
      <c r="D824" s="51"/>
    </row>
    <row r="825" spans="1:4" x14ac:dyDescent="0.25">
      <c r="A825" s="48"/>
      <c r="B825" s="49"/>
      <c r="C825" s="50"/>
      <c r="D825" s="51"/>
    </row>
    <row r="826" spans="1:4" x14ac:dyDescent="0.25">
      <c r="A826" s="48"/>
      <c r="B826" s="49"/>
      <c r="C826" s="50"/>
      <c r="D826" s="51"/>
    </row>
    <row r="827" spans="1:4" x14ac:dyDescent="0.25">
      <c r="A827" s="48"/>
      <c r="B827" s="49"/>
      <c r="C827" s="50"/>
      <c r="D827" s="51"/>
    </row>
    <row r="828" spans="1:4" x14ac:dyDescent="0.25">
      <c r="A828" s="48"/>
      <c r="B828" s="49"/>
      <c r="C828" s="50"/>
      <c r="D828" s="51"/>
    </row>
    <row r="829" spans="1:4" x14ac:dyDescent="0.25">
      <c r="A829" s="48"/>
      <c r="B829" s="49"/>
      <c r="C829" s="50"/>
      <c r="D829" s="51"/>
    </row>
    <row r="830" spans="1:4" x14ac:dyDescent="0.25">
      <c r="A830" s="48"/>
      <c r="B830" s="49"/>
      <c r="C830" s="50"/>
      <c r="D830" s="51"/>
    </row>
    <row r="831" spans="1:4" x14ac:dyDescent="0.25">
      <c r="A831" s="48"/>
      <c r="B831" s="49"/>
      <c r="C831" s="50"/>
      <c r="D831" s="51"/>
    </row>
    <row r="832" spans="1:4" x14ac:dyDescent="0.25">
      <c r="A832" s="48"/>
      <c r="B832" s="49"/>
      <c r="C832" s="50"/>
      <c r="D832" s="51"/>
    </row>
    <row r="833" spans="1:4" x14ac:dyDescent="0.25">
      <c r="A833" s="48"/>
      <c r="B833" s="49"/>
      <c r="C833" s="50"/>
      <c r="D833" s="51"/>
    </row>
    <row r="834" spans="1:4" x14ac:dyDescent="0.25">
      <c r="A834" s="48"/>
      <c r="B834" s="49"/>
      <c r="C834" s="50"/>
      <c r="D834" s="51"/>
    </row>
    <row r="835" spans="1:4" x14ac:dyDescent="0.25">
      <c r="A835" s="48"/>
      <c r="B835" s="49"/>
      <c r="C835" s="50"/>
      <c r="D835" s="51"/>
    </row>
    <row r="836" spans="1:4" x14ac:dyDescent="0.25">
      <c r="A836" s="48"/>
      <c r="B836" s="49"/>
      <c r="C836" s="50"/>
      <c r="D836" s="51"/>
    </row>
    <row r="837" spans="1:4" x14ac:dyDescent="0.25">
      <c r="A837" s="48"/>
      <c r="B837" s="49"/>
      <c r="C837" s="50"/>
      <c r="D837" s="51"/>
    </row>
    <row r="838" spans="1:4" x14ac:dyDescent="0.25">
      <c r="A838" s="48"/>
      <c r="B838" s="49"/>
      <c r="C838" s="50"/>
      <c r="D838" s="51"/>
    </row>
    <row r="839" spans="1:4" x14ac:dyDescent="0.25">
      <c r="A839" s="48"/>
      <c r="B839" s="49"/>
      <c r="C839" s="50"/>
      <c r="D839" s="51"/>
    </row>
    <row r="840" spans="1:4" x14ac:dyDescent="0.25">
      <c r="A840" s="92"/>
      <c r="B840" s="100" t="s">
        <v>57</v>
      </c>
      <c r="C840" s="93"/>
      <c r="D840" s="121"/>
    </row>
    <row r="841" spans="1:4" x14ac:dyDescent="0.25">
      <c r="A841" s="16" t="s">
        <v>54</v>
      </c>
      <c r="B841" s="16" t="s">
        <v>55</v>
      </c>
      <c r="C841" s="17" t="s">
        <v>56</v>
      </c>
      <c r="D841" s="18" t="s">
        <v>43</v>
      </c>
    </row>
    <row r="842" spans="1:4" x14ac:dyDescent="0.25">
      <c r="A842" s="21" t="s">
        <v>8</v>
      </c>
      <c r="B842" s="16"/>
      <c r="C842" s="19">
        <v>76804</v>
      </c>
      <c r="D842" s="20">
        <v>1042265.18</v>
      </c>
    </row>
    <row r="843" spans="1:4" x14ac:dyDescent="0.25">
      <c r="A843" s="41" t="s">
        <v>9</v>
      </c>
      <c r="B843" s="47"/>
      <c r="C843" s="33">
        <f>SUM(C844:C864)</f>
        <v>76804</v>
      </c>
      <c r="D843" s="34">
        <f>SUM(D844:D864)</f>
        <v>1042265.1800000003</v>
      </c>
    </row>
    <row r="844" spans="1:4" x14ac:dyDescent="0.25">
      <c r="A844" s="48" t="s">
        <v>837</v>
      </c>
      <c r="B844" s="49" t="s">
        <v>248</v>
      </c>
      <c r="C844" s="50">
        <v>3025</v>
      </c>
      <c r="D844" s="51">
        <v>49537.4</v>
      </c>
    </row>
    <row r="845" spans="1:4" x14ac:dyDescent="0.25">
      <c r="A845" s="48" t="s">
        <v>838</v>
      </c>
      <c r="B845" s="49" t="s">
        <v>839</v>
      </c>
      <c r="C845" s="50">
        <v>9320</v>
      </c>
      <c r="D845" s="51">
        <v>152754.79999999996</v>
      </c>
    </row>
    <row r="846" spans="1:4" x14ac:dyDescent="0.25">
      <c r="A846" s="48" t="s">
        <v>840</v>
      </c>
      <c r="B846" s="49" t="s">
        <v>65</v>
      </c>
      <c r="C846" s="50">
        <v>7183</v>
      </c>
      <c r="D846" s="51">
        <v>117743.74000000005</v>
      </c>
    </row>
    <row r="847" spans="1:4" x14ac:dyDescent="0.25">
      <c r="A847" s="48" t="s">
        <v>841</v>
      </c>
      <c r="B847" s="49" t="s">
        <v>842</v>
      </c>
      <c r="C847" s="50">
        <v>1946</v>
      </c>
      <c r="D847" s="51">
        <v>28030.180000000008</v>
      </c>
    </row>
    <row r="848" spans="1:4" x14ac:dyDescent="0.25">
      <c r="A848" s="48" t="s">
        <v>843</v>
      </c>
      <c r="B848" s="49" t="s">
        <v>59</v>
      </c>
      <c r="C848" s="50">
        <v>3630</v>
      </c>
      <c r="D848" s="51">
        <v>59448.510000000009</v>
      </c>
    </row>
    <row r="849" spans="1:4" x14ac:dyDescent="0.25">
      <c r="A849" s="48" t="s">
        <v>844</v>
      </c>
      <c r="B849" s="49" t="s">
        <v>734</v>
      </c>
      <c r="C849" s="50">
        <v>790</v>
      </c>
      <c r="D849" s="51">
        <v>12802.74</v>
      </c>
    </row>
    <row r="850" spans="1:4" x14ac:dyDescent="0.25">
      <c r="A850" s="48" t="s">
        <v>845</v>
      </c>
      <c r="B850" s="49" t="s">
        <v>734</v>
      </c>
      <c r="C850" s="50">
        <v>2920</v>
      </c>
      <c r="D850" s="51">
        <v>50188.959999999999</v>
      </c>
    </row>
    <row r="851" spans="1:4" x14ac:dyDescent="0.25">
      <c r="A851" s="48" t="s">
        <v>846</v>
      </c>
      <c r="B851" s="49" t="s">
        <v>734</v>
      </c>
      <c r="C851" s="50">
        <v>4030</v>
      </c>
      <c r="D851" s="51">
        <v>77484.810000000012</v>
      </c>
    </row>
    <row r="852" spans="1:4" x14ac:dyDescent="0.25">
      <c r="A852" s="48" t="s">
        <v>847</v>
      </c>
      <c r="B852" s="49" t="s">
        <v>734</v>
      </c>
      <c r="C852" s="50">
        <v>855</v>
      </c>
      <c r="D852" s="51">
        <v>19688.940000000002</v>
      </c>
    </row>
    <row r="853" spans="1:4" x14ac:dyDescent="0.25">
      <c r="A853" s="48" t="s">
        <v>848</v>
      </c>
      <c r="B853" s="49" t="s">
        <v>734</v>
      </c>
      <c r="C853" s="50">
        <v>50</v>
      </c>
      <c r="D853" s="51">
        <v>810.3</v>
      </c>
    </row>
    <row r="854" spans="1:4" x14ac:dyDescent="0.25">
      <c r="A854" s="48" t="s">
        <v>849</v>
      </c>
      <c r="B854" s="49" t="s">
        <v>734</v>
      </c>
      <c r="C854" s="50">
        <v>220</v>
      </c>
      <c r="D854" s="51">
        <v>3781.3599999999997</v>
      </c>
    </row>
    <row r="855" spans="1:4" x14ac:dyDescent="0.25">
      <c r="A855" s="48" t="s">
        <v>850</v>
      </c>
      <c r="B855" s="49" t="s">
        <v>734</v>
      </c>
      <c r="C855" s="50">
        <v>1050</v>
      </c>
      <c r="D855" s="51">
        <v>20188.349999999999</v>
      </c>
    </row>
    <row r="856" spans="1:4" x14ac:dyDescent="0.25">
      <c r="A856" s="48" t="s">
        <v>851</v>
      </c>
      <c r="B856" s="49" t="s">
        <v>288</v>
      </c>
      <c r="C856" s="50">
        <v>13320</v>
      </c>
      <c r="D856" s="51">
        <v>191834.64000000025</v>
      </c>
    </row>
    <row r="857" spans="1:4" x14ac:dyDescent="0.25">
      <c r="A857" s="48" t="s">
        <v>852</v>
      </c>
      <c r="B857" s="49" t="s">
        <v>370</v>
      </c>
      <c r="C857" s="50">
        <v>2420</v>
      </c>
      <c r="D857" s="51">
        <v>34857.679999999993</v>
      </c>
    </row>
    <row r="858" spans="1:4" x14ac:dyDescent="0.25">
      <c r="A858" s="48" t="s">
        <v>853</v>
      </c>
      <c r="B858" s="49" t="s">
        <v>370</v>
      </c>
      <c r="C858" s="50">
        <v>2400</v>
      </c>
      <c r="D858" s="51">
        <v>39304.800000000003</v>
      </c>
    </row>
    <row r="859" spans="1:4" x14ac:dyDescent="0.25">
      <c r="A859" s="48" t="s">
        <v>854</v>
      </c>
      <c r="B859" s="49" t="s">
        <v>288</v>
      </c>
      <c r="C859" s="50">
        <v>5680</v>
      </c>
      <c r="D859" s="51">
        <v>41793.440000000002</v>
      </c>
    </row>
    <row r="860" spans="1:4" x14ac:dyDescent="0.25">
      <c r="A860" s="48" t="s">
        <v>855</v>
      </c>
      <c r="B860" s="49" t="s">
        <v>288</v>
      </c>
      <c r="C860" s="50">
        <v>13520</v>
      </c>
      <c r="D860" s="51">
        <v>64476.87999999999</v>
      </c>
    </row>
    <row r="861" spans="1:4" x14ac:dyDescent="0.25">
      <c r="A861" s="48" t="s">
        <v>856</v>
      </c>
      <c r="B861" s="49" t="s">
        <v>69</v>
      </c>
      <c r="C861" s="50">
        <v>3640</v>
      </c>
      <c r="D861" s="51">
        <v>59623.200000000004</v>
      </c>
    </row>
    <row r="862" spans="1:4" x14ac:dyDescent="0.25">
      <c r="A862" s="48" t="s">
        <v>869</v>
      </c>
      <c r="B862" s="49" t="s">
        <v>870</v>
      </c>
      <c r="C862" s="50">
        <v>415</v>
      </c>
      <c r="D862" s="51">
        <v>11466.45</v>
      </c>
    </row>
    <row r="863" spans="1:4" x14ac:dyDescent="0.25">
      <c r="A863" s="48" t="s">
        <v>871</v>
      </c>
      <c r="B863" s="49" t="s">
        <v>872</v>
      </c>
      <c r="C863" s="50">
        <v>260</v>
      </c>
      <c r="D863" s="51">
        <v>4213.5599999999995</v>
      </c>
    </row>
    <row r="864" spans="1:4" x14ac:dyDescent="0.25">
      <c r="A864" s="145" t="s">
        <v>873</v>
      </c>
      <c r="B864" s="146" t="s">
        <v>872</v>
      </c>
      <c r="C864" s="147">
        <v>130</v>
      </c>
      <c r="D864" s="148">
        <v>2234.44</v>
      </c>
    </row>
    <row r="865" spans="1:4" x14ac:dyDescent="0.25">
      <c r="A865" s="149"/>
      <c r="B865" s="150"/>
      <c r="C865" s="123"/>
      <c r="D865" s="124">
        <f>SUM(D1:D864)</f>
        <v>262407790.16999993</v>
      </c>
    </row>
    <row r="866" spans="1:4" x14ac:dyDescent="0.25">
      <c r="A866" s="151"/>
      <c r="B866" s="152" t="s">
        <v>400</v>
      </c>
      <c r="C866" s="153"/>
      <c r="D866" s="154"/>
    </row>
    <row r="867" spans="1:4" x14ac:dyDescent="0.25">
      <c r="A867" s="133"/>
      <c r="B867" s="134"/>
      <c r="C867" s="135"/>
      <c r="D867" s="136"/>
    </row>
  </sheetData>
  <customSheetViews>
    <customSheetView guid="{2CB00450-AB5D-4F7B-8B56-1DB8AB09197E}" showPageBreaks="1" showGridLines="0" showRowCol="0" view="pageLayout" showRuler="0" topLeftCell="A626">
      <selection activeCell="B566" sqref="B566"/>
      <pageMargins left="0.70866141732283472" right="0.70866141732283472" top="0.59055118110236227" bottom="0.59055118110236227" header="0.31496062992125984" footer="0.31496062992125984"/>
      <pageSetup paperSize="9" orientation="landscape" horizontalDpi="1200" r:id="rId1"/>
      <headerFooter>
        <oddHeader>&amp;C&amp;"-,Bold"&amp;12STOMA APPLIANCE SCHEME - PRODUCTS UTILISATION AND EXPENDITURE (2015-16)</oddHeader>
        <oddFooter>&amp;R&amp;"-,Bold"&amp;10&amp;K01+038Page &amp;P of &amp;N</oddFooter>
      </headerFooter>
    </customSheetView>
  </customSheetViews>
  <pageMargins left="0.70866141732283472" right="0.70866141732283472" top="0.59055118110236227" bottom="0.59055118110236227" header="0.31496062992125984" footer="0.38541666666666669"/>
  <pageSetup paperSize="9" orientation="landscape" horizontalDpi="1200" r:id="rId2"/>
  <headerFooter>
    <oddHeader>&amp;C&amp;"-,Bold"&amp;12STOMA APPLIANCE SCHEME - PRODUCTS UTILISATION AND EXPENDITURE (2015-16)</oddHeader>
    <oddFooter>&amp;R&amp;"-,Bold"&amp;10&amp;K01+034Page &amp;P of &amp;N</oddFooter>
  </headerFooter>
  <ignoredErrors>
    <ignoredError sqref="C633:D63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96</vt:i4>
      </vt:variant>
    </vt:vector>
  </HeadingPairs>
  <TitlesOfParts>
    <vt:vector size="100" baseType="lpstr">
      <vt:lpstr>Total by Group</vt:lpstr>
      <vt:lpstr>Total by Sub-Group</vt:lpstr>
      <vt:lpstr>Utilisation</vt:lpstr>
      <vt:lpstr>Sheet1</vt:lpstr>
      <vt:lpstr>G10aTotalCost</vt:lpstr>
      <vt:lpstr>G10aUtilisation</vt:lpstr>
      <vt:lpstr>G10TotalCost</vt:lpstr>
      <vt:lpstr>G10Utilisation</vt:lpstr>
      <vt:lpstr>G11aUtilisation</vt:lpstr>
      <vt:lpstr>G11TotalCost</vt:lpstr>
      <vt:lpstr>G11Utilisation</vt:lpstr>
      <vt:lpstr>G1aTotalCost</vt:lpstr>
      <vt:lpstr>G1aUtilisation</vt:lpstr>
      <vt:lpstr>G1bTotalCost</vt:lpstr>
      <vt:lpstr>G1bUtilisation</vt:lpstr>
      <vt:lpstr>G1cTotalCost</vt:lpstr>
      <vt:lpstr>G1cUtilisation</vt:lpstr>
      <vt:lpstr>G1TotalCost</vt:lpstr>
      <vt:lpstr>G1Utilisation</vt:lpstr>
      <vt:lpstr>G2aTotalCost</vt:lpstr>
      <vt:lpstr>G2aUtilisation</vt:lpstr>
      <vt:lpstr>G2bTotalCost</vt:lpstr>
      <vt:lpstr>G2bUtilisation</vt:lpstr>
      <vt:lpstr>G2TotalCost</vt:lpstr>
      <vt:lpstr>G2Utilisation</vt:lpstr>
      <vt:lpstr>G3aTotalCost</vt:lpstr>
      <vt:lpstr>G3aUtilisation</vt:lpstr>
      <vt:lpstr>G3bTotalCost</vt:lpstr>
      <vt:lpstr>G3bUtilisation</vt:lpstr>
      <vt:lpstr>G3TotalCost</vt:lpstr>
      <vt:lpstr>G3Utilisation</vt:lpstr>
      <vt:lpstr>G4aTotalCost</vt:lpstr>
      <vt:lpstr>G4aUtilisation</vt:lpstr>
      <vt:lpstr>G4bTotalCost</vt:lpstr>
      <vt:lpstr>G4bUtilisation</vt:lpstr>
      <vt:lpstr>G4cTotalCost</vt:lpstr>
      <vt:lpstr>G4cUtilisation</vt:lpstr>
      <vt:lpstr>G4dTotalCost</vt:lpstr>
      <vt:lpstr>G4dUtilisation</vt:lpstr>
      <vt:lpstr>G4fTotalCost</vt:lpstr>
      <vt:lpstr>G4fUtilisation</vt:lpstr>
      <vt:lpstr>G4TotalCost</vt:lpstr>
      <vt:lpstr>G4Utilisation</vt:lpstr>
      <vt:lpstr>G5aTotalCost</vt:lpstr>
      <vt:lpstr>G5aUtilisation</vt:lpstr>
      <vt:lpstr>G5bTotalCost</vt:lpstr>
      <vt:lpstr>G5bUtilisation</vt:lpstr>
      <vt:lpstr>G5TotalCost</vt:lpstr>
      <vt:lpstr>G5Utilisation</vt:lpstr>
      <vt:lpstr>G6aTotalCost</vt:lpstr>
      <vt:lpstr>G6aUtilisation</vt:lpstr>
      <vt:lpstr>G6bTotalCost</vt:lpstr>
      <vt:lpstr>G6bUtilisation</vt:lpstr>
      <vt:lpstr>G6TotalCost</vt:lpstr>
      <vt:lpstr>G6Utilisation</vt:lpstr>
      <vt:lpstr>G7aTotalCost</vt:lpstr>
      <vt:lpstr>G7aUtilisation</vt:lpstr>
      <vt:lpstr>G7bTotalCost</vt:lpstr>
      <vt:lpstr>G7bUtilisation</vt:lpstr>
      <vt:lpstr>G7TotalCost</vt:lpstr>
      <vt:lpstr>G7Utilisation</vt:lpstr>
      <vt:lpstr>G8aTotalCost</vt:lpstr>
      <vt:lpstr>G8aUtilisation</vt:lpstr>
      <vt:lpstr>G8bTotalCost</vt:lpstr>
      <vt:lpstr>G8bUtilisation</vt:lpstr>
      <vt:lpstr>G8cTotalCost</vt:lpstr>
      <vt:lpstr>G8cUtilisation</vt:lpstr>
      <vt:lpstr>G8dTotalCost</vt:lpstr>
      <vt:lpstr>G8dUtilisation</vt:lpstr>
      <vt:lpstr>G8TotalCost</vt:lpstr>
      <vt:lpstr>G8Utilisation</vt:lpstr>
      <vt:lpstr>G9aTotalCost</vt:lpstr>
      <vt:lpstr>G9aUtilisation</vt:lpstr>
      <vt:lpstr>G9bTotalCost</vt:lpstr>
      <vt:lpstr>G9bUtilisation</vt:lpstr>
      <vt:lpstr>G9cTotalCost</vt:lpstr>
      <vt:lpstr>G9cUtilisation</vt:lpstr>
      <vt:lpstr>G9dTotalCost</vt:lpstr>
      <vt:lpstr>G9dUtilisation</vt:lpstr>
      <vt:lpstr>G9eTotalCost</vt:lpstr>
      <vt:lpstr>G9eUtilisation</vt:lpstr>
      <vt:lpstr>G9fTotalCost</vt:lpstr>
      <vt:lpstr>G9fUtilisation</vt:lpstr>
      <vt:lpstr>G9gTotalCost</vt:lpstr>
      <vt:lpstr>G9gUtilisation</vt:lpstr>
      <vt:lpstr>G9hTotalCost</vt:lpstr>
      <vt:lpstr>G9hUtilisation</vt:lpstr>
      <vt:lpstr>G9iTotalCost</vt:lpstr>
      <vt:lpstr>G9iUtilisation</vt:lpstr>
      <vt:lpstr>G9jTotalCost</vt:lpstr>
      <vt:lpstr>G9jUtilisation</vt:lpstr>
      <vt:lpstr>G9kTotalCost</vt:lpstr>
      <vt:lpstr>G9kUtilisation</vt:lpstr>
      <vt:lpstr>G9lTotalCost</vt:lpstr>
      <vt:lpstr>G9lUtilisation</vt:lpstr>
      <vt:lpstr>G9mTotalCost</vt:lpstr>
      <vt:lpstr>G9mUtilisation</vt:lpstr>
      <vt:lpstr>G9TotalCost</vt:lpstr>
      <vt:lpstr>G9Utilisation</vt:lpstr>
      <vt:lpstr>Utilisation!Print_Area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2016-08-16T00:29:11Z</dcterms:created>
  <dcterms:modified xsi:type="dcterms:W3CDTF">2016-08-16T00:29:15Z</dcterms:modified>
</cp:coreProperties>
</file>