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ealthgov-my.sharepoint.com/personal/susan_cheng_health_gov_au/Documents/Documents/"/>
    </mc:Choice>
  </mc:AlternateContent>
  <xr:revisionPtr revIDLastSave="6" documentId="8_{43E0A5CE-E0F0-4745-AB56-D72D5FB777FA}" xr6:coauthVersionLast="47" xr6:coauthVersionMax="47" xr10:uidLastSave="{6F360F8A-DB5E-430E-8740-BD4BE73BF80B}"/>
  <workbookProtection workbookAlgorithmName="SHA-256" workbookHashValue="LRaWCElmWnOed8KANwcGvIIo8fCDV2dDzN4oG+e7ipo=" workbookSaltValue="y2AYZeYvhhPB3ln9R6P5EA==" workbookSpinCount="100000" lockStructure="1"/>
  <bookViews>
    <workbookView xWindow="28680" yWindow="-8205" windowWidth="38640" windowHeight="21120" firstSheet="1" activeTab="2" xr2:uid="{F5B7C969-B812-4202-BDAA-BE8D7C9B28B7}"/>
  </bookViews>
  <sheets>
    <sheet name="Sheet1" sheetId="1" state="hidden" r:id="rId1"/>
    <sheet name="General Information" sheetId="4" r:id="rId2"/>
    <sheet name="Estimator" sheetId="5" r:id="rId3"/>
    <sheet name="Lookup Table" sheetId="3" state="hidden" r:id="rId4"/>
  </sheets>
  <definedNames>
    <definedName name="_xlnm.Print_Titles" localSheetId="2">Estimator!$2:$5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2" i="5" l="1"/>
  <c r="Y9" i="5"/>
  <c r="B16" i="3" l="1" a="1"/>
  <c r="B16" i="3" s="1"/>
  <c r="K20" i="1"/>
  <c r="K23" i="1" s="1" a="1"/>
  <c r="K23" i="1" s="1"/>
  <c r="K17" i="1"/>
  <c r="Y15" i="5" l="1"/>
  <c r="Y18" i="5" s="1"/>
  <c r="Y21" i="5" s="1"/>
  <c r="K26" i="1"/>
  <c r="K2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<sst xmlns="http://schemas.openxmlformats.org/spreadsheetml/2006/main" count="63" uniqueCount="49">
  <si>
    <t>Assumptions</t>
  </si>
  <si>
    <t>Estimates</t>
  </si>
  <si>
    <t>Enter AN-ACC price</t>
  </si>
  <si>
    <t>% of total care minutes target met</t>
  </si>
  <si>
    <t>Enter total care minutes target</t>
  </si>
  <si>
    <t>% of RN care minutes target met</t>
  </si>
  <si>
    <t>Enter RN care minutes target</t>
  </si>
  <si>
    <t>Eligible NWAU</t>
  </si>
  <si>
    <t>Enter number of occupied bed days during quarter</t>
  </si>
  <si>
    <t>Eligble care minutes supplement per resident per day</t>
  </si>
  <si>
    <t>Enter total care minutes delivered</t>
  </si>
  <si>
    <t>Estimated care minutes supplement based on residents in care</t>
  </si>
  <si>
    <t xml:space="preserve">Enter RN care minutes delivered </t>
  </si>
  <si>
    <t>General Information</t>
  </si>
  <si>
    <t>% of RN Care Minutes Delivered</t>
  </si>
  <si>
    <t>% of Total Care Minutes Delivered</t>
  </si>
  <si>
    <t>&lt;85%</t>
  </si>
  <si>
    <t>≥85% - &gt;87.5%</t>
  </si>
  <si>
    <t>≥87.5% - &gt;90%</t>
  </si>
  <si>
    <t>≥90% - &lt;92.5%</t>
  </si>
  <si>
    <t>≥92.5% - &lt;95%</t>
  </si>
  <si>
    <t>≥95% - &lt;97.5%</t>
  </si>
  <si>
    <t>≥97.5% - &lt;100%</t>
  </si>
  <si>
    <t>≥100%</t>
  </si>
  <si>
    <t>How to use the calculator</t>
  </si>
  <si>
    <t>1.</t>
  </si>
  <si>
    <t xml:space="preserve">2. </t>
  </si>
  <si>
    <r>
      <t xml:space="preserve">The </t>
    </r>
    <r>
      <rPr>
        <b/>
        <sz val="11"/>
        <rFont val="Arial"/>
        <family val="2"/>
      </rPr>
      <t>Estimates</t>
    </r>
    <r>
      <rPr>
        <sz val="11"/>
        <rFont val="Arial"/>
        <family val="2"/>
      </rPr>
      <t xml:space="preserve"> fields will automatically populate after you have entered all the required information in the Assumptions fields. </t>
    </r>
  </si>
  <si>
    <t>AN-ACC price</t>
  </si>
  <si>
    <t>Enter total care minutes target for the service for a previous quarter</t>
  </si>
  <si>
    <t>Enter RN care minutes target for service for a previous quarter</t>
  </si>
  <si>
    <t>Eligible NWAU *</t>
  </si>
  <si>
    <t>Enter total care minutes delivered for service for a previous quarter</t>
  </si>
  <si>
    <t>Eligible care minutes supplement per resident per day **</t>
  </si>
  <si>
    <t>Enter RN care minutes delivered for service for a previous quarter</t>
  </si>
  <si>
    <t>Change in funding per resident per day ***</t>
  </si>
  <si>
    <t xml:space="preserve">* The eligible NWAU is based on the matrix table in the General Informations tab, which incorporates the total care minutes (including registered nurse time) and registered nurse care minutes delivered to determine the applicable value. </t>
  </si>
  <si>
    <t xml:space="preserve">** The amount of care minutes supplement payable per resident per day is calculated by multiplying the 'eligible NWAU' value by the applicable AN-ACC price. </t>
  </si>
  <si>
    <t>*** The change in funding per resident per day amount is the difference between the base care tariff reduction (i.e. 0.113 NWAU multiplied by the AN-ACC price) and the 'eligible care minutes supplement per resident per day'.</t>
  </si>
  <si>
    <t>Supp Rates (NWAU)</t>
  </si>
  <si>
    <t>Registered Nurse Minutes</t>
  </si>
  <si>
    <t>Total Care Minutes</t>
  </si>
  <si>
    <t>Min</t>
  </si>
  <si>
    <t>Max</t>
  </si>
  <si>
    <t>NWAU</t>
  </si>
  <si>
    <t>Homes that open, transfer to another provider, return to operations or changes to BCT6</t>
  </si>
  <si>
    <r>
      <rPr>
        <sz val="12"/>
        <color rgb="FF000000"/>
        <rFont val="Arial"/>
        <family val="2"/>
      </rPr>
      <t>This estimator will help you estimate how much care minutes supplement you could receive from 1 October 2026 based on the AN-ACC price of $303.19. 
This is an estimator only and the actual amount of supplement will vary based on various factors, including the actual care minutes performance data of your approved residential care homes.  
The care minutes supplement works on a sliding scale and is payable based on your total care minutes and registered nurse</t>
    </r>
    <r>
      <rPr>
        <sz val="12"/>
        <color rgb="FFFF0000"/>
        <rFont val="Arial"/>
        <family val="2"/>
      </rPr>
      <t xml:space="preserve"> </t>
    </r>
    <r>
      <rPr>
        <sz val="12"/>
        <color rgb="FF000000"/>
        <rFont val="Arial"/>
        <family val="2"/>
      </rPr>
      <t xml:space="preserve">(RN) care minutes performance (see table below).The maximum supplement payable is 0.113 National Weighted Activity Unit (NWAU) of the applicable Australian National Aged Care Classification (AN-ACC) price. You will not receive any supplement if your performance for both targets falls below 85%.
</t>
    </r>
    <r>
      <rPr>
        <b/>
        <sz val="12"/>
        <color rgb="FF000000"/>
        <rFont val="Arial"/>
        <family val="2"/>
      </rPr>
      <t>This estimator is only applicable to non-specialised services in MM1. All other aged care homes will continue to receive funding under existing AN-ACC arrangements.</t>
    </r>
  </si>
  <si>
    <t xml:space="preserve">Care minutes supplement matrix table (by NWAU) </t>
  </si>
  <si>
    <r>
      <t xml:space="preserve">In the </t>
    </r>
    <r>
      <rPr>
        <b/>
        <sz val="11"/>
        <color rgb="FF000000"/>
        <rFont val="Arial"/>
        <family val="2"/>
      </rPr>
      <t>Assumptions</t>
    </r>
    <r>
      <rPr>
        <sz val="11"/>
        <color rgb="FF000000"/>
        <rFont val="Arial"/>
        <family val="2"/>
      </rPr>
      <t xml:space="preserve"> fields, enter the total care minutes targets, RN care minutes targets, estimated total care minutes delivered and estimated RN care minutes delivered in the relevant fields. 
Note, the Government has set the</t>
    </r>
    <r>
      <rPr>
        <sz val="11"/>
        <color rgb="FFFF0000"/>
        <rFont val="Arial"/>
        <family val="2"/>
      </rPr>
      <t xml:space="preserve"> </t>
    </r>
    <r>
      <rPr>
        <sz val="11"/>
        <color rgb="FF000000"/>
        <rFont val="Arial"/>
        <family val="2"/>
      </rPr>
      <t>AN-ACC price from 1 October 2026 to $303.19 following pricing advice from the Independent Health and Aged Care Pricing Authority.
You can find your care minutes targets and performance data on the Department of Health, Disability and Ageing:
    •</t>
    </r>
    <r>
      <rPr>
        <sz val="8.8000000000000007"/>
        <color rgb="FF000000"/>
        <rFont val="Arial"/>
        <family val="2"/>
      </rPr>
      <t xml:space="preserve"> </t>
    </r>
    <r>
      <rPr>
        <sz val="11"/>
        <color rgb="FF000000"/>
        <rFont val="Arial"/>
        <family val="2"/>
      </rPr>
      <t xml:space="preserve">current care minutes targets: </t>
    </r>
    <r>
      <rPr>
        <u/>
        <sz val="11"/>
        <color rgb="FF000000"/>
        <rFont val="Arial"/>
        <family val="2"/>
      </rPr>
      <t xml:space="preserve">https://www.health.gov.au/resources/publications/care-minutes-targets-in-individual-residential-care-homes?language=en 
</t>
    </r>
    <r>
      <rPr>
        <sz val="11"/>
        <color rgb="FF000000"/>
        <rFont val="Arial"/>
        <family val="2"/>
      </rPr>
      <t xml:space="preserve">    • service-level care minutes performance: </t>
    </r>
    <r>
      <rPr>
        <u/>
        <sz val="11"/>
        <color rgb="FF000000"/>
        <rFont val="Arial"/>
        <family val="2"/>
      </rPr>
      <t xml:space="preserve">https://www.health.gov.au/resources/publications/home-level-care-minutes-performance-in-residential-aged-care
</t>
    </r>
    <r>
      <rPr>
        <sz val="11"/>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</si>
</sst>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4" x14ac:knownFonts="1">
    <font>
      <sz val="11"/>
      <color theme="1"/>
      <name val="Aptos Narrow"/>
      <family val="2"/>
      <scheme val="minor"/>
    </font>
    <font>
      <b/>
      <sz val="11"/>
      <color theme="0"/>
      <name val="Aptos Narrow"/>
      <family val="2"/>
      <scheme val="minor"/>
    </font>
    <font>
      <b/>
      <sz val="11"/>
      <color theme="1"/>
      <name val="Aptos Narrow"/>
      <family val="2"/>
      <scheme val="minor"/>
    </font>
    <font>
      <sz val="14"/>
      <color theme="1"/>
      <name val="Arial"/>
      <family val="2"/>
    </font>
    <font>
      <sz val="14"/>
      <color theme="0"/>
      <name val="Arial"/>
      <family val="2"/>
    </font>
    <font>
      <b/>
      <sz val="14"/>
      <color theme="0"/>
      <name val="Arial"/>
      <family val="2"/>
    </font>
    <font>
      <sz val="11"/>
      <color theme="1"/>
      <name val="Aptos Narrow"/>
      <family val="2"/>
      <scheme val="minor"/>
    </font>
    <font>
      <b/>
      <sz val="12"/>
      <color rgb="FFFFFFFF"/>
      <name val="Arial"/>
      <family val="2"/>
    </font>
    <font>
      <sz val="12"/>
      <color theme="1"/>
      <name val="Arial"/>
      <family val="2"/>
    </font>
    <font>
      <b/>
      <sz val="12"/>
      <color rgb="FF000000"/>
      <name val="Arial"/>
      <family val="2"/>
    </font>
    <font>
      <sz val="12"/>
      <color rgb="FF000000"/>
      <name val="Arial"/>
      <family val="2"/>
    </font>
    <font>
      <sz val="14"/>
      <name val="Arial"/>
      <family val="2"/>
    </font>
    <font>
      <sz val="11"/>
      <name val="Aptos Narrow"/>
      <family val="2"/>
      <scheme val="minor"/>
    </font>
    <font>
      <sz val="12"/>
      <name val="Arial"/>
      <family val="2"/>
    </font>
    <font>
      <b/>
      <sz val="16"/>
      <color theme="1"/>
      <name val="Arial"/>
      <family val="2"/>
    </font>
    <font>
      <b/>
      <sz val="12"/>
      <name val="Arial"/>
      <family val="2"/>
    </font>
    <font>
      <sz val="11"/>
      <name val="Arial"/>
      <family val="2"/>
    </font>
    <font>
      <b/>
      <sz val="11"/>
      <name val="Arial"/>
      <family val="2"/>
    </font>
    <font>
      <sz val="11"/>
      <color rgb="FF000000"/>
      <name val="Arial"/>
      <family val="2"/>
    </font>
    <font>
      <b/>
      <sz val="11"/>
      <color rgb="FF000000"/>
      <name val="Arial"/>
      <family val="2"/>
    </font>
    <font>
      <sz val="8.8000000000000007"/>
      <color rgb="FF000000"/>
      <name val="Arial"/>
      <family val="2"/>
    </font>
    <font>
      <sz val="12"/>
      <color rgb="FFFF0000"/>
      <name val="Arial"/>
      <family val="2"/>
    </font>
    <font>
      <sz val="11"/>
      <color rgb="FFFF0000"/>
      <name val="Arial"/>
      <family val="2"/>
    </font>
    <font>
      <u/>
      <sz val="11"/>
      <color rgb="FF000000"/>
      <name val="Arial"/>
      <family val="2"/>
    </font>
  </fonts>
  <fills count="9">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theme="0"/>
        <bgColor indexed="64"/>
      </patternFill>
    </fill>
    <fill>
      <patternFill patternType="solid">
        <fgColor rgb="FF1E1544"/>
        <bgColor indexed="64"/>
      </patternFill>
    </fill>
    <fill>
      <patternFill patternType="solid">
        <fgColor rgb="FF32757E"/>
        <bgColor indexed="64"/>
      </patternFill>
    </fill>
    <fill>
      <patternFill patternType="solid">
        <fgColor rgb="FFF2F1F2"/>
        <bgColor indexed="64"/>
      </patternFill>
    </fill>
    <fill>
      <patternFill patternType="solid">
        <fgColor rgb="FFE8F4F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4">
    <xf numFmtId="0" fontId="0" fillId="0" borderId="0" xfId="0"/>
    <xf numFmtId="0" fontId="0" fillId="3" borderId="1" xfId="0" applyFill="1" applyBorder="1"/>
    <xf numFmtId="10" fontId="0" fillId="3" borderId="1" xfId="0" applyNumberFormat="1" applyFill="1" applyBorder="1"/>
    <xf numFmtId="10" fontId="0" fillId="0" borderId="1" xfId="0" applyNumberFormat="1" applyBorder="1"/>
    <xf numFmtId="0" fontId="0" fillId="0" borderId="1" xfId="0" applyBorder="1"/>
    <xf numFmtId="0" fontId="3" fillId="0" borderId="0" xfId="0" applyFont="1" applyAlignment="1">
      <alignment vertical="center"/>
    </xf>
    <xf numFmtId="0" fontId="3" fillId="0" borderId="0" xfId="0" applyFont="1" applyAlignment="1">
      <alignment horizontal="right" vertical="center"/>
    </xf>
    <xf numFmtId="0" fontId="3" fillId="0" borderId="0" xfId="0" applyFont="1"/>
    <xf numFmtId="0" fontId="3" fillId="0" borderId="0" xfId="0" applyFont="1" applyAlignment="1">
      <alignment vertical="center" wrapText="1"/>
    </xf>
    <xf numFmtId="10" fontId="3" fillId="0" borderId="0" xfId="0" applyNumberFormat="1" applyFont="1"/>
    <xf numFmtId="0" fontId="4" fillId="5" borderId="0" xfId="0" applyFont="1" applyFill="1" applyAlignment="1">
      <alignment vertical="center"/>
    </xf>
    <xf numFmtId="0" fontId="4" fillId="5" borderId="0" xfId="0" applyFont="1" applyFill="1"/>
    <xf numFmtId="0" fontId="4" fillId="6" borderId="0" xfId="0" applyFont="1" applyFill="1" applyAlignment="1">
      <alignment vertical="center"/>
    </xf>
    <xf numFmtId="0" fontId="4" fillId="6" borderId="0" xfId="0" applyFont="1" applyFill="1"/>
    <xf numFmtId="0" fontId="3" fillId="7" borderId="0" xfId="0" applyFont="1" applyFill="1" applyAlignment="1">
      <alignment horizontal="right" vertical="center"/>
    </xf>
    <xf numFmtId="0" fontId="3" fillId="7" borderId="0" xfId="0" applyFont="1" applyFill="1" applyAlignment="1">
      <alignment vertical="center"/>
    </xf>
    <xf numFmtId="0" fontId="3" fillId="7" borderId="0" xfId="0" applyFont="1" applyFill="1"/>
    <xf numFmtId="0" fontId="3" fillId="7" borderId="0" xfId="0" applyFont="1" applyFill="1" applyAlignment="1">
      <alignment vertical="center" wrapText="1"/>
    </xf>
    <xf numFmtId="0" fontId="3" fillId="7" borderId="0" xfId="0" applyFont="1" applyFill="1" applyAlignment="1">
      <alignment horizontal="center" vertical="center"/>
    </xf>
    <xf numFmtId="0" fontId="3" fillId="8" borderId="0" xfId="0" applyFont="1" applyFill="1" applyAlignment="1">
      <alignment vertical="center"/>
    </xf>
    <xf numFmtId="0" fontId="3" fillId="8" borderId="0" xfId="0" applyFont="1" applyFill="1" applyAlignment="1">
      <alignment vertical="center" wrapText="1"/>
    </xf>
    <xf numFmtId="0" fontId="3" fillId="8" borderId="0" xfId="0" applyFont="1" applyFill="1"/>
    <xf numFmtId="0" fontId="3" fillId="8" borderId="0" xfId="0" applyFont="1" applyFill="1" applyAlignment="1">
      <alignment horizontal="right" vertical="center"/>
    </xf>
    <xf numFmtId="0" fontId="3" fillId="7" borderId="0" xfId="0" applyFont="1" applyFill="1" applyAlignment="1">
      <alignment horizontal="left" vertical="center" wrapText="1"/>
    </xf>
    <xf numFmtId="0" fontId="14" fillId="0" borderId="0" xfId="0" applyFont="1"/>
    <xf numFmtId="0" fontId="13" fillId="0" borderId="0" xfId="0" applyFont="1" applyAlignment="1">
      <alignment horizontal="left" vertical="top" wrapText="1"/>
    </xf>
    <xf numFmtId="0" fontId="6" fillId="0" borderId="0" xfId="0" applyFont="1"/>
    <xf numFmtId="0" fontId="7" fillId="0" borderId="0" xfId="0" applyFont="1" applyAlignment="1">
      <alignment vertical="center" wrapText="1"/>
    </xf>
    <xf numFmtId="0" fontId="7" fillId="5" borderId="5" xfId="0" applyFont="1" applyFill="1" applyBorder="1" applyAlignment="1">
      <alignment horizontal="center" vertical="center" wrapText="1"/>
    </xf>
    <xf numFmtId="0" fontId="9" fillId="7" borderId="1" xfId="0" applyFont="1" applyFill="1" applyBorder="1" applyAlignment="1">
      <alignment horizontal="center" vertical="center" wrapText="1"/>
    </xf>
    <xf numFmtId="165" fontId="8" fillId="0" borderId="1" xfId="0" applyNumberFormat="1" applyFont="1" applyBorder="1" applyAlignment="1">
      <alignment horizontal="center"/>
    </xf>
    <xf numFmtId="9" fontId="0" fillId="0" borderId="0" xfId="0" applyNumberFormat="1"/>
    <xf numFmtId="0" fontId="2" fillId="0" borderId="0" xfId="0" applyFont="1"/>
    <xf numFmtId="49" fontId="0" fillId="0" borderId="0" xfId="0" applyNumberFormat="1" applyAlignment="1">
      <alignment horizontal="left" vertical="top"/>
    </xf>
    <xf numFmtId="0" fontId="0" fillId="7" borderId="0" xfId="0" applyFill="1"/>
    <xf numFmtId="0" fontId="0" fillId="8" borderId="0" xfId="0" applyFill="1"/>
    <xf numFmtId="0" fontId="5" fillId="0" borderId="0" xfId="0" applyFont="1" applyAlignment="1">
      <alignment horizontal="center" vertical="center"/>
    </xf>
    <xf numFmtId="10" fontId="3" fillId="8" borderId="0" xfId="0" applyNumberFormat="1" applyFont="1" applyFill="1" applyAlignment="1">
      <alignment vertical="center"/>
    </xf>
    <xf numFmtId="164" fontId="3" fillId="8" borderId="0" xfId="0" applyNumberFormat="1" applyFont="1" applyFill="1" applyAlignment="1">
      <alignment vertical="center"/>
    </xf>
    <xf numFmtId="0" fontId="3" fillId="0" borderId="0" xfId="0" applyFont="1" applyAlignment="1">
      <alignment horizontal="left" vertical="center" wrapText="1"/>
    </xf>
    <xf numFmtId="0" fontId="0" fillId="0" borderId="0" xfId="0" applyAlignment="1">
      <alignment horizontal="left"/>
    </xf>
    <xf numFmtId="0" fontId="3" fillId="0" borderId="0" xfId="0" applyFont="1" applyAlignment="1">
      <alignment horizontal="left" vertical="center"/>
    </xf>
    <xf numFmtId="0" fontId="12" fillId="0" borderId="0" xfId="0" applyFont="1"/>
    <xf numFmtId="0" fontId="3" fillId="8" borderId="0" xfId="0" applyFont="1" applyFill="1" applyAlignment="1">
      <alignment horizontal="center" vertical="center"/>
    </xf>
    <xf numFmtId="0" fontId="0" fillId="7" borderId="0" xfId="0" applyFill="1" applyAlignment="1">
      <alignment horizontal="center"/>
    </xf>
    <xf numFmtId="0" fontId="11" fillId="7" borderId="0" xfId="0" applyFont="1" applyFill="1" applyAlignment="1">
      <alignment horizontal="left" vertical="center" wrapText="1"/>
    </xf>
    <xf numFmtId="0" fontId="3" fillId="0" borderId="0" xfId="0" applyFont="1" applyAlignment="1" applyProtection="1">
      <alignment horizontal="center" vertical="center"/>
      <protection locked="0"/>
    </xf>
    <xf numFmtId="0" fontId="3" fillId="8" borderId="0" xfId="0" applyFont="1" applyFill="1" applyAlignment="1">
      <alignment horizontal="left" vertical="center" wrapText="1"/>
    </xf>
    <xf numFmtId="164" fontId="3" fillId="0" borderId="0" xfId="0" applyNumberFormat="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xf>
    <xf numFmtId="10" fontId="3" fillId="0" borderId="0" xfId="0" applyNumberFormat="1"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left" vertical="top" wrapText="1"/>
    </xf>
    <xf numFmtId="0" fontId="12" fillId="0" borderId="0" xfId="0" applyFont="1" applyAlignment="1">
      <alignment horizontal="left" vertical="top" wrapText="1"/>
    </xf>
    <xf numFmtId="0" fontId="16" fillId="0" borderId="0" xfId="0" applyFont="1" applyAlignment="1">
      <alignment horizontal="left" vertical="top" wrapText="1"/>
    </xf>
    <xf numFmtId="0" fontId="5" fillId="5" borderId="0" xfId="0" applyFont="1" applyFill="1" applyAlignment="1">
      <alignment horizontal="center" vertical="center"/>
    </xf>
    <xf numFmtId="0" fontId="5" fillId="6" borderId="0" xfId="0" applyFont="1" applyFill="1" applyAlignment="1">
      <alignment horizontal="center" vertical="center" wrapText="1"/>
    </xf>
    <xf numFmtId="0" fontId="11" fillId="7" borderId="0" xfId="0" applyFont="1" applyFill="1" applyAlignment="1">
      <alignment horizontal="left" vertical="center"/>
    </xf>
    <xf numFmtId="0" fontId="3" fillId="7" borderId="0" xfId="0" applyFont="1" applyFill="1" applyAlignment="1">
      <alignment vertical="center" wrapText="1"/>
    </xf>
    <xf numFmtId="0" fontId="3" fillId="4" borderId="0" xfId="0" applyFont="1" applyFill="1" applyAlignment="1">
      <alignment horizontal="center" vertical="center"/>
    </xf>
    <xf numFmtId="0" fontId="3" fillId="7" borderId="0" xfId="0" applyFont="1" applyFill="1" applyAlignment="1">
      <alignment horizontal="left" vertical="center" wrapText="1"/>
    </xf>
    <xf numFmtId="164" fontId="3" fillId="4" borderId="0" xfId="0" applyNumberFormat="1" applyFont="1" applyFill="1" applyAlignment="1">
      <alignment horizontal="center" vertical="center"/>
    </xf>
    <xf numFmtId="10" fontId="3" fillId="4" borderId="0" xfId="0" applyNumberFormat="1" applyFont="1" applyFill="1" applyAlignment="1">
      <alignment horizontal="right" vertical="center"/>
    </xf>
    <xf numFmtId="0" fontId="3" fillId="4" borderId="0" xfId="0" applyFont="1" applyFill="1" applyAlignment="1">
      <alignment horizontal="right" vertical="center"/>
    </xf>
    <xf numFmtId="164" fontId="3" fillId="4" borderId="0" xfId="0" applyNumberFormat="1" applyFont="1" applyFill="1" applyAlignment="1">
      <alignment horizontal="right" vertical="center"/>
    </xf>
    <xf numFmtId="0" fontId="3" fillId="8" borderId="0" xfId="0" applyFont="1" applyFill="1" applyAlignment="1">
      <alignment vertical="center" wrapText="1"/>
    </xf>
    <xf numFmtId="0" fontId="15" fillId="0" borderId="0" xfId="0" applyFont="1" applyAlignment="1">
      <alignment horizontal="left" vertical="top" wrapText="1"/>
    </xf>
    <xf numFmtId="165" fontId="10" fillId="0" borderId="2"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165" fontId="10" fillId="0" borderId="4" xfId="0" applyNumberFormat="1" applyFont="1" applyBorder="1" applyAlignment="1">
      <alignment horizontal="center" vertical="center" wrapText="1"/>
    </xf>
    <xf numFmtId="0" fontId="7" fillId="5" borderId="5" xfId="0" applyFont="1" applyFill="1" applyBorder="1" applyAlignment="1">
      <alignment horizontal="center" vertical="center" wrapText="1"/>
    </xf>
    <xf numFmtId="0" fontId="13" fillId="0" borderId="0" xfId="0" applyFont="1" applyAlignment="1">
      <alignment horizontal="left" vertical="top"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E8F4F6"/>
      <color rgb="FFF2F1F2"/>
      <color rgb="FF1E1544"/>
      <color rgb="FFC5E2E5"/>
      <color rgb="FF3275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B290E-4BB4-40F9-B255-23AE4CAA56B5}">
  <sheetPr codeName="Sheet2"/>
  <dimension ref="B6:Y61"/>
  <sheetViews>
    <sheetView showGridLines="0" topLeftCell="A13" zoomScale="70" zoomScaleNormal="70" workbookViewId="0">
      <selection activeCell="N30" sqref="N30"/>
    </sheetView>
  </sheetViews>
  <sheetFormatPr defaultColWidth="9" defaultRowHeight="17.5" x14ac:dyDescent="0.35"/>
  <cols>
    <col min="1" max="1" width="4" style="7" customWidth="1"/>
    <col min="2" max="2" width="4.453125" style="5" customWidth="1"/>
    <col min="3" max="3" width="53.1796875" style="6" customWidth="1"/>
    <col min="4" max="4" width="3.453125" style="6" customWidth="1"/>
    <col min="5" max="5" width="14.453125" style="5" customWidth="1"/>
    <col min="6" max="6" width="4.54296875" style="7" customWidth="1"/>
    <col min="7" max="7" width="9.1796875" style="7" bestFit="1" customWidth="1"/>
    <col min="8" max="8" width="5.453125" style="7" customWidth="1"/>
    <col min="9" max="9" width="42.81640625" style="7" customWidth="1"/>
    <col min="10" max="10" width="9" style="7"/>
    <col min="11" max="11" width="17" style="7" customWidth="1"/>
    <col min="12" max="15" width="9" style="7"/>
    <col min="16" max="16" width="14.81640625" style="7" customWidth="1"/>
    <col min="17" max="24" width="9" style="7"/>
    <col min="25" max="25" width="11.453125" style="7" customWidth="1"/>
    <col min="26" max="16384" width="9" style="7"/>
  </cols>
  <sheetData>
    <row r="6" spans="2:12" ht="18" customHeight="1" x14ac:dyDescent="0.35"/>
    <row r="8" spans="2:12" ht="18" customHeight="1" x14ac:dyDescent="0.35"/>
    <row r="14" spans="2:12" x14ac:dyDescent="0.35">
      <c r="B14" s="15"/>
      <c r="C14" s="14"/>
      <c r="D14" s="14"/>
      <c r="E14" s="15"/>
      <c r="F14" s="16"/>
      <c r="H14" s="19"/>
      <c r="I14" s="20"/>
      <c r="J14" s="20"/>
      <c r="K14" s="19"/>
      <c r="L14" s="21"/>
    </row>
    <row r="15" spans="2:12" ht="18" x14ac:dyDescent="0.35">
      <c r="B15" s="10"/>
      <c r="C15" s="56" t="s">
        <v>0</v>
      </c>
      <c r="D15" s="56"/>
      <c r="E15" s="56"/>
      <c r="F15" s="11"/>
      <c r="H15" s="12"/>
      <c r="I15" s="57" t="s">
        <v>1</v>
      </c>
      <c r="J15" s="57"/>
      <c r="K15" s="57"/>
      <c r="L15" s="13"/>
    </row>
    <row r="16" spans="2:12" x14ac:dyDescent="0.35">
      <c r="B16" s="15"/>
      <c r="C16" s="14"/>
      <c r="D16" s="14"/>
      <c r="E16" s="15"/>
      <c r="F16" s="16"/>
      <c r="H16" s="19"/>
      <c r="I16" s="20"/>
      <c r="J16" s="20"/>
      <c r="K16" s="19"/>
      <c r="L16" s="21"/>
    </row>
    <row r="17" spans="2:25" x14ac:dyDescent="0.35">
      <c r="B17" s="15"/>
      <c r="C17" s="61" t="s">
        <v>2</v>
      </c>
      <c r="D17" s="14"/>
      <c r="E17" s="62">
        <v>280.01</v>
      </c>
      <c r="F17" s="16"/>
      <c r="H17" s="19"/>
      <c r="I17" s="66" t="s">
        <v>3</v>
      </c>
      <c r="J17" s="20"/>
      <c r="K17" s="63">
        <f>IFERROR(E29/E20,"0.00%")</f>
        <v>1</v>
      </c>
      <c r="L17" s="21"/>
    </row>
    <row r="18" spans="2:25" x14ac:dyDescent="0.35">
      <c r="B18" s="15"/>
      <c r="C18" s="61"/>
      <c r="D18" s="17"/>
      <c r="E18" s="62"/>
      <c r="F18" s="16"/>
      <c r="H18" s="19"/>
      <c r="I18" s="66"/>
      <c r="J18" s="20"/>
      <c r="K18" s="63"/>
      <c r="L18" s="21"/>
    </row>
    <row r="19" spans="2:25" x14ac:dyDescent="0.35">
      <c r="B19" s="15"/>
      <c r="C19" s="17"/>
      <c r="D19" s="17"/>
      <c r="E19" s="18"/>
      <c r="F19" s="16"/>
      <c r="H19" s="19"/>
      <c r="I19" s="20"/>
      <c r="J19" s="20"/>
      <c r="K19" s="22"/>
      <c r="L19" s="21"/>
    </row>
    <row r="20" spans="2:25" x14ac:dyDescent="0.35">
      <c r="B20" s="15"/>
      <c r="C20" s="59" t="s">
        <v>4</v>
      </c>
      <c r="D20" s="17"/>
      <c r="E20" s="60">
        <v>215</v>
      </c>
      <c r="F20" s="16"/>
      <c r="H20" s="19"/>
      <c r="I20" s="47" t="s">
        <v>5</v>
      </c>
      <c r="J20" s="20"/>
      <c r="K20" s="63">
        <f>IFERROR(E32/E23,"0.00"%)</f>
        <v>1</v>
      </c>
      <c r="L20" s="21"/>
    </row>
    <row r="21" spans="2:25" x14ac:dyDescent="0.35">
      <c r="B21" s="15"/>
      <c r="C21" s="59"/>
      <c r="D21" s="17"/>
      <c r="E21" s="60"/>
      <c r="F21" s="16"/>
      <c r="H21" s="19"/>
      <c r="I21" s="47"/>
      <c r="J21" s="20"/>
      <c r="K21" s="63"/>
      <c r="L21" s="21"/>
    </row>
    <row r="22" spans="2:25" x14ac:dyDescent="0.35">
      <c r="B22" s="15"/>
      <c r="C22" s="17"/>
      <c r="D22" s="17"/>
      <c r="E22" s="18"/>
      <c r="F22" s="16"/>
      <c r="H22" s="19"/>
      <c r="I22" s="20"/>
      <c r="J22" s="20"/>
      <c r="K22" s="22"/>
      <c r="L22" s="21"/>
    </row>
    <row r="23" spans="2:25" x14ac:dyDescent="0.35">
      <c r="B23" s="15"/>
      <c r="C23" s="59" t="s">
        <v>6</v>
      </c>
      <c r="D23" s="17"/>
      <c r="E23" s="60">
        <v>44</v>
      </c>
      <c r="F23" s="16"/>
      <c r="H23" s="19"/>
      <c r="I23" s="47" t="s">
        <v>7</v>
      </c>
      <c r="J23" s="20"/>
      <c r="K23" s="64" cm="1">
        <f t="array" ref="K23">IFERROR(_xlfn.XLOOKUP(K20, 'Lookup Table'!D4:K4, _xlfn.XLOOKUP(K17, 'Lookup Table'!A6:A13, 'Lookup Table'!D6:K13, "", -1), "",-1),"-")</f>
        <v>0.113</v>
      </c>
      <c r="L23" s="21"/>
    </row>
    <row r="24" spans="2:25" x14ac:dyDescent="0.35">
      <c r="B24" s="15"/>
      <c r="C24" s="59"/>
      <c r="D24" s="17"/>
      <c r="E24" s="60"/>
      <c r="F24" s="16"/>
      <c r="H24" s="19"/>
      <c r="I24" s="47"/>
      <c r="J24" s="20"/>
      <c r="K24" s="64"/>
      <c r="L24" s="21"/>
    </row>
    <row r="25" spans="2:25" x14ac:dyDescent="0.35">
      <c r="B25" s="15"/>
      <c r="C25" s="17"/>
      <c r="D25" s="17"/>
      <c r="E25" s="18"/>
      <c r="F25" s="16"/>
      <c r="H25" s="19"/>
      <c r="I25" s="20"/>
      <c r="J25" s="20"/>
      <c r="K25" s="22"/>
      <c r="L25" s="21"/>
    </row>
    <row r="26" spans="2:25" x14ac:dyDescent="0.35">
      <c r="B26" s="15"/>
      <c r="C26" s="61" t="s">
        <v>8</v>
      </c>
      <c r="D26" s="17"/>
      <c r="E26" s="60">
        <v>120</v>
      </c>
      <c r="F26" s="16"/>
      <c r="H26" s="19"/>
      <c r="I26" s="47" t="s">
        <v>9</v>
      </c>
      <c r="J26" s="20"/>
      <c r="K26" s="65">
        <f>IFERROR(K23*E17,"$0.00")</f>
        <v>31.64113</v>
      </c>
      <c r="L26" s="21"/>
    </row>
    <row r="27" spans="2:25" x14ac:dyDescent="0.35">
      <c r="B27" s="15"/>
      <c r="C27" s="61"/>
      <c r="D27" s="17"/>
      <c r="E27" s="60"/>
      <c r="F27" s="16"/>
      <c r="H27" s="19"/>
      <c r="I27" s="47"/>
      <c r="J27" s="20"/>
      <c r="K27" s="65"/>
      <c r="L27" s="21"/>
    </row>
    <row r="28" spans="2:25" x14ac:dyDescent="0.35">
      <c r="B28" s="15"/>
      <c r="C28" s="17"/>
      <c r="D28" s="17"/>
      <c r="E28" s="18"/>
      <c r="F28" s="16"/>
      <c r="H28" s="19"/>
      <c r="I28" s="20"/>
      <c r="J28" s="20"/>
      <c r="K28" s="22"/>
      <c r="L28" s="21"/>
    </row>
    <row r="29" spans="2:25" x14ac:dyDescent="0.35">
      <c r="B29" s="15"/>
      <c r="C29" s="59" t="s">
        <v>10</v>
      </c>
      <c r="D29" s="17"/>
      <c r="E29" s="60">
        <v>215</v>
      </c>
      <c r="F29" s="16"/>
      <c r="H29" s="19"/>
      <c r="I29" s="47" t="s">
        <v>11</v>
      </c>
      <c r="J29" s="20"/>
      <c r="K29" s="65">
        <f>IFERROR(K26*E26,"$0.00")</f>
        <v>3796.9356000000002</v>
      </c>
      <c r="L29" s="21"/>
    </row>
    <row r="30" spans="2:25" x14ac:dyDescent="0.35">
      <c r="B30" s="15"/>
      <c r="C30" s="59"/>
      <c r="D30" s="17"/>
      <c r="E30" s="60"/>
      <c r="F30" s="16"/>
      <c r="H30" s="19"/>
      <c r="I30" s="47"/>
      <c r="J30" s="20"/>
      <c r="K30" s="65"/>
      <c r="L30" s="21"/>
      <c r="O30"/>
      <c r="P30"/>
      <c r="Q30"/>
      <c r="R30"/>
      <c r="S30"/>
      <c r="T30"/>
      <c r="U30"/>
      <c r="V30"/>
      <c r="W30"/>
      <c r="X30"/>
      <c r="Y30"/>
    </row>
    <row r="31" spans="2:25" x14ac:dyDescent="0.35">
      <c r="B31" s="15"/>
      <c r="C31" s="17"/>
      <c r="D31" s="17"/>
      <c r="E31" s="18"/>
      <c r="F31" s="16"/>
      <c r="H31" s="19"/>
      <c r="I31" s="22"/>
      <c r="J31" s="22"/>
      <c r="K31" s="19"/>
      <c r="L31" s="21"/>
    </row>
    <row r="32" spans="2:25" x14ac:dyDescent="0.35">
      <c r="B32" s="15"/>
      <c r="C32" s="61" t="s">
        <v>12</v>
      </c>
      <c r="D32" s="17"/>
      <c r="E32" s="60">
        <v>44</v>
      </c>
      <c r="F32" s="16"/>
    </row>
    <row r="33" spans="2:7" x14ac:dyDescent="0.35">
      <c r="B33" s="15"/>
      <c r="C33" s="61"/>
      <c r="D33" s="17"/>
      <c r="E33" s="60"/>
      <c r="F33" s="16"/>
      <c r="G33" s="5"/>
    </row>
    <row r="34" spans="2:7" x14ac:dyDescent="0.35">
      <c r="B34" s="15"/>
      <c r="C34" s="17"/>
      <c r="D34" s="17"/>
      <c r="E34" s="15"/>
      <c r="F34" s="16"/>
      <c r="G34" s="5"/>
    </row>
    <row r="35" spans="2:7" x14ac:dyDescent="0.35">
      <c r="C35" s="8"/>
      <c r="D35" s="8"/>
      <c r="G35" s="5"/>
    </row>
    <row r="36" spans="2:7" x14ac:dyDescent="0.35">
      <c r="B36" s="7"/>
      <c r="C36" s="7"/>
      <c r="D36" s="7"/>
      <c r="E36" s="7"/>
      <c r="G36" s="5"/>
    </row>
    <row r="37" spans="2:7" x14ac:dyDescent="0.35">
      <c r="B37" s="7"/>
      <c r="C37" s="7"/>
      <c r="D37" s="7"/>
      <c r="E37" s="7"/>
      <c r="G37" s="5"/>
    </row>
    <row r="38" spans="2:7" x14ac:dyDescent="0.35">
      <c r="B38" s="7"/>
      <c r="C38" s="7"/>
      <c r="D38" s="7"/>
      <c r="E38" s="7"/>
      <c r="G38" s="5"/>
    </row>
    <row r="39" spans="2:7" x14ac:dyDescent="0.35">
      <c r="B39" s="7"/>
      <c r="C39" s="7"/>
      <c r="D39" s="7"/>
      <c r="E39" s="7"/>
      <c r="G39" s="5"/>
    </row>
    <row r="40" spans="2:7" x14ac:dyDescent="0.35">
      <c r="B40" s="7"/>
      <c r="C40" s="7"/>
      <c r="D40" s="7"/>
      <c r="E40" s="7"/>
    </row>
    <row r="41" spans="2:7" x14ac:dyDescent="0.35">
      <c r="B41" s="7"/>
      <c r="C41" s="7"/>
      <c r="D41" s="7"/>
      <c r="E41" s="7"/>
    </row>
    <row r="42" spans="2:7" x14ac:dyDescent="0.35">
      <c r="B42" s="7"/>
      <c r="C42" s="7"/>
      <c r="D42" s="7"/>
      <c r="E42" s="7"/>
    </row>
    <row r="43" spans="2:7" x14ac:dyDescent="0.35">
      <c r="B43" s="7"/>
      <c r="C43" s="7"/>
      <c r="D43" s="7"/>
      <c r="E43" s="7"/>
    </row>
    <row r="44" spans="2:7" x14ac:dyDescent="0.35">
      <c r="B44" s="7"/>
      <c r="C44" s="7"/>
      <c r="D44" s="7"/>
      <c r="E44" s="7"/>
    </row>
    <row r="45" spans="2:7" x14ac:dyDescent="0.35">
      <c r="B45" s="7"/>
      <c r="C45" s="7"/>
      <c r="D45" s="7"/>
      <c r="E45" s="7"/>
    </row>
    <row r="46" spans="2:7" x14ac:dyDescent="0.35">
      <c r="B46" s="7"/>
      <c r="C46" s="7"/>
      <c r="D46" s="7"/>
      <c r="E46" s="7"/>
    </row>
    <row r="47" spans="2:7" x14ac:dyDescent="0.35">
      <c r="B47" s="7"/>
      <c r="C47" s="7"/>
      <c r="D47" s="7"/>
      <c r="E47" s="7"/>
    </row>
    <row r="48" spans="2:7" x14ac:dyDescent="0.35">
      <c r="B48" s="7"/>
      <c r="C48" s="7"/>
      <c r="D48" s="7"/>
      <c r="E48" s="7"/>
    </row>
    <row r="49" spans="2:8" x14ac:dyDescent="0.35">
      <c r="B49" s="7"/>
      <c r="C49" s="7"/>
      <c r="D49" s="7"/>
      <c r="E49" s="7"/>
    </row>
    <row r="50" spans="2:8" x14ac:dyDescent="0.35">
      <c r="B50" s="7"/>
      <c r="C50" s="7"/>
      <c r="D50" s="7"/>
      <c r="E50" s="7"/>
    </row>
    <row r="51" spans="2:8" x14ac:dyDescent="0.35">
      <c r="B51" s="7"/>
      <c r="C51" s="7"/>
      <c r="D51" s="7"/>
      <c r="E51" s="7"/>
    </row>
    <row r="52" spans="2:8" x14ac:dyDescent="0.35">
      <c r="B52" s="7"/>
      <c r="C52" s="7"/>
      <c r="D52" s="7"/>
      <c r="E52" s="7"/>
    </row>
    <row r="53" spans="2:8" x14ac:dyDescent="0.35">
      <c r="B53" s="7"/>
      <c r="C53" s="7"/>
      <c r="D53" s="7"/>
      <c r="E53" s="7"/>
    </row>
    <row r="58" spans="2:8" x14ac:dyDescent="0.35">
      <c r="H58" s="9"/>
    </row>
    <row r="59" spans="2:8" x14ac:dyDescent="0.35">
      <c r="H59" s="9"/>
    </row>
    <row r="60" spans="2:8" x14ac:dyDescent="0.35">
      <c r="H60" s="9"/>
    </row>
    <row r="61" spans="2:8" x14ac:dyDescent="0.35">
      <c r="H61" s="9"/>
    </row>
  </sheetData>
  <mergeCells count="24">
    <mergeCell ref="I15:K15"/>
    <mergeCell ref="I17:I18"/>
    <mergeCell ref="I20:I21"/>
    <mergeCell ref="I23:I24"/>
    <mergeCell ref="I26:I27"/>
    <mergeCell ref="I29:I30"/>
    <mergeCell ref="K17:K18"/>
    <mergeCell ref="K20:K21"/>
    <mergeCell ref="K23:K24"/>
    <mergeCell ref="K26:K27"/>
    <mergeCell ref="K29:K30"/>
    <mergeCell ref="C29:C30"/>
    <mergeCell ref="E29:E30"/>
    <mergeCell ref="C32:C33"/>
    <mergeCell ref="E32:E33"/>
    <mergeCell ref="C15:E15"/>
    <mergeCell ref="C26:C27"/>
    <mergeCell ref="E26:E27"/>
    <mergeCell ref="C17:C18"/>
    <mergeCell ref="E17:E18"/>
    <mergeCell ref="C20:C21"/>
    <mergeCell ref="E20:E21"/>
    <mergeCell ref="C23:C24"/>
    <mergeCell ref="E23:E24"/>
  </mergeCells>
  <pageMargins left="0.7" right="0.7" top="0.75" bottom="0.75" header="0.3" footer="0.3"/>
  <headerFooter>
    <oddHeader>&amp;C&amp;"Aptos"&amp;12&amp;KFF0000 PROTECTED&amp;1#_x000D_</oddHeader>
    <oddFooter>&amp;C_x000D_&amp;1#&amp;"Aptos"&amp;12&amp;KFF0000 PROTECTED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F9EC6-A25F-478D-A91A-570B2F3D59AF}">
  <sheetPr codeName="Sheet3"/>
  <dimension ref="B2:J22"/>
  <sheetViews>
    <sheetView showGridLines="0" zoomScale="80" zoomScaleNormal="80" workbookViewId="0">
      <selection activeCell="R38" sqref="R38"/>
    </sheetView>
  </sheetViews>
  <sheetFormatPr defaultColWidth="8.54296875" defaultRowHeight="14.5" x14ac:dyDescent="0.35"/>
  <cols>
    <col min="1" max="1" width="3.453125" customWidth="1"/>
    <col min="2" max="2" width="23.81640625" customWidth="1"/>
    <col min="3" max="10" width="17.54296875" customWidth="1"/>
  </cols>
  <sheetData>
    <row r="2" spans="2:10" ht="20" x14ac:dyDescent="0.4">
      <c r="B2" s="24" t="s">
        <v>13</v>
      </c>
    </row>
    <row r="4" spans="2:10" ht="191.25" customHeight="1" x14ac:dyDescent="0.35">
      <c r="B4" s="72" t="s">
        <v>46</v>
      </c>
      <c r="C4" s="72"/>
      <c r="D4" s="72"/>
      <c r="E4" s="72"/>
      <c r="F4" s="72"/>
      <c r="G4" s="72"/>
      <c r="H4" s="72"/>
      <c r="I4" s="72"/>
      <c r="J4" s="72"/>
    </row>
    <row r="5" spans="2:10" ht="18.75" hidden="1" customHeight="1" x14ac:dyDescent="0.35">
      <c r="B5" s="25"/>
      <c r="C5" s="25"/>
      <c r="D5" s="25"/>
      <c r="E5" s="25"/>
      <c r="F5" s="25"/>
      <c r="G5" s="25"/>
      <c r="H5" s="25"/>
      <c r="I5" s="25"/>
      <c r="J5" s="25"/>
    </row>
    <row r="6" spans="2:10" ht="15.75" customHeight="1" x14ac:dyDescent="0.35">
      <c r="B6" s="67" t="s">
        <v>47</v>
      </c>
      <c r="C6" s="67"/>
      <c r="D6" s="67"/>
      <c r="E6" s="67"/>
      <c r="F6" s="67"/>
      <c r="G6" s="67"/>
      <c r="H6" s="67"/>
      <c r="I6" s="67"/>
      <c r="J6" s="67"/>
    </row>
    <row r="7" spans="2:10" ht="15.75" customHeight="1" x14ac:dyDescent="0.35">
      <c r="B7" s="25"/>
      <c r="C7" s="25"/>
      <c r="D7" s="25"/>
      <c r="E7" s="25"/>
      <c r="F7" s="25"/>
      <c r="G7" s="25"/>
      <c r="H7" s="25"/>
      <c r="I7" s="25"/>
      <c r="J7" s="25"/>
    </row>
    <row r="8" spans="2:10" s="26" customFormat="1" ht="15.75" customHeight="1" x14ac:dyDescent="0.35">
      <c r="B8" s="27"/>
      <c r="C8" s="71" t="s">
        <v>14</v>
      </c>
      <c r="D8" s="71"/>
      <c r="E8" s="71"/>
      <c r="F8" s="71"/>
      <c r="G8" s="71"/>
      <c r="H8" s="71"/>
      <c r="I8" s="71"/>
      <c r="J8" s="71"/>
    </row>
    <row r="9" spans="2:10" s="26" customFormat="1" ht="39.75" customHeight="1" x14ac:dyDescent="0.35">
      <c r="B9" s="28" t="s">
        <v>15</v>
      </c>
      <c r="C9" s="29" t="s">
        <v>16</v>
      </c>
      <c r="D9" s="29" t="s">
        <v>17</v>
      </c>
      <c r="E9" s="29" t="s">
        <v>18</v>
      </c>
      <c r="F9" s="29" t="s">
        <v>19</v>
      </c>
      <c r="G9" s="29" t="s">
        <v>20</v>
      </c>
      <c r="H9" s="29" t="s">
        <v>21</v>
      </c>
      <c r="I9" s="29" t="s">
        <v>22</v>
      </c>
      <c r="J9" s="29" t="s">
        <v>23</v>
      </c>
    </row>
    <row r="10" spans="2:10" s="26" customFormat="1" ht="18" customHeight="1" x14ac:dyDescent="0.35">
      <c r="B10" s="29" t="s">
        <v>16</v>
      </c>
      <c r="C10" s="30">
        <v>0</v>
      </c>
      <c r="D10" s="30">
        <v>2E-3</v>
      </c>
      <c r="E10" s="30">
        <v>4.0000000000000001E-3</v>
      </c>
      <c r="F10" s="30">
        <v>6.0000000000000001E-3</v>
      </c>
      <c r="G10" s="30">
        <v>8.0000000000000002E-3</v>
      </c>
      <c r="H10" s="30">
        <v>8.9999999999999993E-3</v>
      </c>
      <c r="I10" s="30">
        <v>0.01</v>
      </c>
      <c r="J10" s="30">
        <v>0.01</v>
      </c>
    </row>
    <row r="11" spans="2:10" s="26" customFormat="1" ht="18" customHeight="1" x14ac:dyDescent="0.35">
      <c r="B11" s="29" t="s">
        <v>17</v>
      </c>
      <c r="C11" s="30">
        <v>1.9E-2</v>
      </c>
      <c r="D11" s="30">
        <v>2.1000000000000001E-2</v>
      </c>
      <c r="E11" s="30">
        <v>2.3E-2</v>
      </c>
      <c r="F11" s="30">
        <v>2.4E-2</v>
      </c>
      <c r="G11" s="30">
        <v>2.5999999999999999E-2</v>
      </c>
      <c r="H11" s="30">
        <v>2.8000000000000001E-2</v>
      </c>
      <c r="I11" s="30">
        <v>2.8000000000000001E-2</v>
      </c>
      <c r="J11" s="30">
        <v>2.9000000000000001E-2</v>
      </c>
    </row>
    <row r="12" spans="2:10" s="26" customFormat="1" ht="18" customHeight="1" x14ac:dyDescent="0.35">
      <c r="B12" s="29" t="s">
        <v>18</v>
      </c>
      <c r="C12" s="30">
        <v>3.6999999999999998E-2</v>
      </c>
      <c r="D12" s="30">
        <v>3.9E-2</v>
      </c>
      <c r="E12" s="30">
        <v>4.1000000000000002E-2</v>
      </c>
      <c r="F12" s="30">
        <v>4.2999999999999997E-2</v>
      </c>
      <c r="G12" s="30">
        <v>4.4999999999999998E-2</v>
      </c>
      <c r="H12" s="30">
        <v>4.7E-2</v>
      </c>
      <c r="I12" s="30">
        <v>4.7E-2</v>
      </c>
      <c r="J12" s="30">
        <v>4.8000000000000001E-2</v>
      </c>
    </row>
    <row r="13" spans="2:10" s="26" customFormat="1" ht="18" customHeight="1" x14ac:dyDescent="0.35">
      <c r="B13" s="29" t="s">
        <v>19</v>
      </c>
      <c r="C13" s="30">
        <v>5.6000000000000001E-2</v>
      </c>
      <c r="D13" s="30">
        <v>5.8000000000000003E-2</v>
      </c>
      <c r="E13" s="30">
        <v>0.06</v>
      </c>
      <c r="F13" s="30">
        <v>6.2E-2</v>
      </c>
      <c r="G13" s="30">
        <v>6.4000000000000001E-2</v>
      </c>
      <c r="H13" s="30">
        <v>6.6000000000000003E-2</v>
      </c>
      <c r="I13" s="30">
        <v>6.6000000000000003E-2</v>
      </c>
      <c r="J13" s="30">
        <v>6.7000000000000004E-2</v>
      </c>
    </row>
    <row r="14" spans="2:10" s="26" customFormat="1" ht="18" customHeight="1" x14ac:dyDescent="0.35">
      <c r="B14" s="29" t="s">
        <v>20</v>
      </c>
      <c r="C14" s="30">
        <v>7.4999999999999997E-2</v>
      </c>
      <c r="D14" s="30">
        <v>7.6999999999999999E-2</v>
      </c>
      <c r="E14" s="30">
        <v>7.9000000000000001E-2</v>
      </c>
      <c r="F14" s="30">
        <v>8.1000000000000003E-2</v>
      </c>
      <c r="G14" s="30">
        <v>8.2000000000000003E-2</v>
      </c>
      <c r="H14" s="30">
        <v>8.4000000000000005E-2</v>
      </c>
      <c r="I14" s="30">
        <v>8.4000000000000005E-2</v>
      </c>
      <c r="J14" s="30">
        <v>8.5000000000000006E-2</v>
      </c>
    </row>
    <row r="15" spans="2:10" s="26" customFormat="1" ht="18" customHeight="1" x14ac:dyDescent="0.35">
      <c r="B15" s="29" t="s">
        <v>21</v>
      </c>
      <c r="C15" s="30">
        <v>9.4E-2</v>
      </c>
      <c r="D15" s="30">
        <v>9.5000000000000001E-2</v>
      </c>
      <c r="E15" s="30">
        <v>9.7000000000000003E-2</v>
      </c>
      <c r="F15" s="30">
        <v>9.9000000000000005E-2</v>
      </c>
      <c r="G15" s="30">
        <v>0.10100000000000001</v>
      </c>
      <c r="H15" s="30">
        <v>0.10299999999999999</v>
      </c>
      <c r="I15" s="30">
        <v>0.10299999999999999</v>
      </c>
      <c r="J15" s="30">
        <v>0.104</v>
      </c>
    </row>
    <row r="16" spans="2:10" s="26" customFormat="1" ht="18" customHeight="1" x14ac:dyDescent="0.35">
      <c r="B16" s="29" t="s">
        <v>22</v>
      </c>
      <c r="C16" s="30">
        <v>9.6000000000000002E-2</v>
      </c>
      <c r="D16" s="30">
        <v>9.8000000000000004E-2</v>
      </c>
      <c r="E16" s="30">
        <v>0.1</v>
      </c>
      <c r="F16" s="30">
        <v>0.10100000000000001</v>
      </c>
      <c r="G16" s="30">
        <v>0.10299999999999999</v>
      </c>
      <c r="H16" s="30">
        <v>0.104</v>
      </c>
      <c r="I16" s="30">
        <v>0.105</v>
      </c>
      <c r="J16" s="30">
        <v>0.106</v>
      </c>
    </row>
    <row r="17" spans="2:10" s="26" customFormat="1" ht="18" customHeight="1" x14ac:dyDescent="0.35">
      <c r="B17" s="29" t="s">
        <v>23</v>
      </c>
      <c r="C17" s="30">
        <v>0.10299999999999999</v>
      </c>
      <c r="D17" s="30">
        <v>0.105</v>
      </c>
      <c r="E17" s="30">
        <v>0.107</v>
      </c>
      <c r="F17" s="30">
        <v>0.109</v>
      </c>
      <c r="G17" s="30">
        <v>0.11</v>
      </c>
      <c r="H17" s="30">
        <v>0.111</v>
      </c>
      <c r="I17" s="30">
        <v>0.112</v>
      </c>
      <c r="J17" s="30">
        <v>0.113</v>
      </c>
    </row>
    <row r="18" spans="2:10" s="26" customFormat="1" ht="86.25" customHeight="1" x14ac:dyDescent="0.35">
      <c r="B18" s="29" t="s">
        <v>45</v>
      </c>
      <c r="C18" s="68">
        <v>0.113</v>
      </c>
      <c r="D18" s="69"/>
      <c r="E18" s="69"/>
      <c r="F18" s="69"/>
      <c r="G18" s="69"/>
      <c r="H18" s="69"/>
      <c r="I18" s="69"/>
      <c r="J18" s="70"/>
    </row>
    <row r="19" spans="2:10" s="26" customFormat="1" x14ac:dyDescent="0.35"/>
    <row r="21" spans="2:10" x14ac:dyDescent="0.35">
      <c r="D21" s="31"/>
    </row>
    <row r="22" spans="2:10" x14ac:dyDescent="0.35">
      <c r="D22" s="31"/>
    </row>
  </sheetData>
  <mergeCells count="4">
    <mergeCell ref="B6:J6"/>
    <mergeCell ref="C18:J18"/>
    <mergeCell ref="C8:J8"/>
    <mergeCell ref="B4:J4"/>
  </mergeCells>
  <pageMargins left="0.7" right="0.7" top="0.75" bottom="0.75" header="0.3" footer="0.3"/>
  <pageSetup paperSize="9" scale="78" orientation="landscape" r:id="rId1"/>
  <headerFooter>
    <oddHeader>&amp;C&amp;"Aptos"&amp;12&amp;KFF0000 PROTECTED&amp;1#_x000D_</oddHeader>
    <oddFooter>&amp;C_x000D_&amp;1#&amp;"Aptos"&amp;12&amp;KFF0000 PROTECTED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34C2A-34FD-4A70-8222-CE46414DB2A6}">
  <sheetPr codeName="Sheet1"/>
  <dimension ref="B1:AB30"/>
  <sheetViews>
    <sheetView showGridLines="0" tabSelected="1" zoomScale="80" zoomScaleNormal="80" zoomScalePageLayoutView="69" workbookViewId="0">
      <selection activeCell="J9" sqref="J9:L10"/>
    </sheetView>
  </sheetViews>
  <sheetFormatPr defaultColWidth="8.54296875" defaultRowHeight="14.5" x14ac:dyDescent="0.35"/>
  <cols>
    <col min="1" max="1" width="3.453125" customWidth="1"/>
    <col min="2" max="2" width="4.54296875" customWidth="1"/>
    <col min="5" max="8" width="8.54296875" customWidth="1"/>
    <col min="9" max="16" width="4.54296875" customWidth="1"/>
    <col min="17" max="20" width="8.54296875" customWidth="1"/>
    <col min="21" max="28" width="4.54296875" customWidth="1"/>
  </cols>
  <sheetData>
    <row r="1" spans="2:28" s="26" customFormat="1" x14ac:dyDescent="0.35"/>
    <row r="2" spans="2:28" s="26" customFormat="1" ht="20" x14ac:dyDescent="0.4">
      <c r="B2" s="24" t="s">
        <v>24</v>
      </c>
    </row>
    <row r="3" spans="2:28" s="26" customFormat="1" x14ac:dyDescent="0.35">
      <c r="B3" s="32"/>
    </row>
    <row r="4" spans="2:28" ht="158.25" customHeight="1" x14ac:dyDescent="0.35">
      <c r="B4" s="33" t="s">
        <v>25</v>
      </c>
      <c r="C4" s="53" t="s">
        <v>48</v>
      </c>
      <c r="D4" s="54"/>
      <c r="E4" s="54"/>
      <c r="F4" s="54"/>
      <c r="G4" s="54"/>
      <c r="H4" s="54"/>
      <c r="I4" s="54"/>
      <c r="J4" s="54"/>
      <c r="K4" s="54"/>
      <c r="L4" s="54"/>
      <c r="M4" s="54"/>
      <c r="N4" s="54"/>
      <c r="O4" s="54"/>
      <c r="P4" s="54"/>
      <c r="Q4" s="54"/>
      <c r="R4" s="54"/>
      <c r="S4" s="54"/>
      <c r="T4" s="54"/>
      <c r="U4" s="54"/>
      <c r="V4" s="54"/>
      <c r="W4" s="54"/>
      <c r="X4" s="54"/>
      <c r="Y4" s="54"/>
      <c r="Z4" s="54"/>
      <c r="AA4" s="54"/>
      <c r="AB4" s="54"/>
    </row>
    <row r="5" spans="2:28" ht="33" customHeight="1" x14ac:dyDescent="0.35">
      <c r="B5" s="33" t="s">
        <v>26</v>
      </c>
      <c r="C5" s="55" t="s">
        <v>27</v>
      </c>
      <c r="D5" s="55"/>
      <c r="E5" s="55"/>
      <c r="F5" s="55"/>
      <c r="G5" s="55"/>
      <c r="H5" s="55"/>
      <c r="I5" s="55"/>
      <c r="J5" s="55"/>
      <c r="K5" s="55"/>
      <c r="L5" s="55"/>
      <c r="M5" s="55"/>
      <c r="N5" s="55"/>
      <c r="O5" s="55"/>
      <c r="P5" s="55"/>
      <c r="Q5" s="55"/>
      <c r="R5" s="55"/>
      <c r="S5" s="55"/>
      <c r="T5" s="55"/>
      <c r="U5" s="55"/>
      <c r="V5" s="55"/>
      <c r="W5" s="55"/>
      <c r="X5" s="55"/>
      <c r="Y5" s="55"/>
      <c r="Z5" s="55"/>
      <c r="AA5" s="55"/>
      <c r="AB5" s="55"/>
    </row>
    <row r="6" spans="2:28" ht="17.5" x14ac:dyDescent="0.35">
      <c r="B6" s="34"/>
      <c r="C6" s="15"/>
      <c r="D6" s="14"/>
      <c r="E6" s="14"/>
      <c r="F6" s="15"/>
      <c r="G6" s="16"/>
      <c r="H6" s="16"/>
      <c r="I6" s="15"/>
      <c r="J6" s="15"/>
      <c r="K6" s="15"/>
      <c r="L6" s="17"/>
      <c r="M6" s="17"/>
      <c r="N6" s="8"/>
      <c r="O6" s="19"/>
      <c r="P6" s="20"/>
      <c r="Q6" s="20"/>
      <c r="R6" s="19"/>
      <c r="S6" s="21"/>
      <c r="T6" s="35"/>
      <c r="U6" s="35"/>
      <c r="V6" s="35"/>
      <c r="W6" s="35"/>
      <c r="X6" s="35"/>
      <c r="Y6" s="35"/>
      <c r="Z6" s="35"/>
      <c r="AA6" s="35"/>
      <c r="AB6" s="35"/>
    </row>
    <row r="7" spans="2:28" ht="18" customHeight="1" x14ac:dyDescent="0.35">
      <c r="B7" s="56" t="s">
        <v>0</v>
      </c>
      <c r="C7" s="56"/>
      <c r="D7" s="56"/>
      <c r="E7" s="56"/>
      <c r="F7" s="56"/>
      <c r="G7" s="56"/>
      <c r="H7" s="56"/>
      <c r="I7" s="56"/>
      <c r="J7" s="56"/>
      <c r="K7" s="56"/>
      <c r="L7" s="56"/>
      <c r="M7" s="56"/>
      <c r="N7" s="36"/>
      <c r="O7" s="57" t="s">
        <v>1</v>
      </c>
      <c r="P7" s="57"/>
      <c r="Q7" s="57"/>
      <c r="R7" s="57"/>
      <c r="S7" s="57"/>
      <c r="T7" s="57"/>
      <c r="U7" s="57"/>
      <c r="V7" s="57"/>
      <c r="W7" s="57"/>
      <c r="X7" s="57"/>
      <c r="Y7" s="57"/>
      <c r="Z7" s="57"/>
      <c r="AA7" s="57"/>
      <c r="AB7" s="57"/>
    </row>
    <row r="8" spans="2:28" ht="17.5" x14ac:dyDescent="0.35">
      <c r="B8" s="44"/>
      <c r="C8" s="44"/>
      <c r="D8" s="44"/>
      <c r="E8" s="44"/>
      <c r="F8" s="44"/>
      <c r="G8" s="44"/>
      <c r="H8" s="44"/>
      <c r="I8" s="44"/>
      <c r="J8" s="44"/>
      <c r="K8" s="44"/>
      <c r="L8" s="44"/>
      <c r="M8" s="44"/>
      <c r="N8" s="8"/>
      <c r="O8" s="35"/>
      <c r="P8" s="35"/>
      <c r="Q8" s="35"/>
      <c r="R8" s="35"/>
      <c r="S8" s="35"/>
      <c r="T8" s="35"/>
      <c r="U8" s="35"/>
      <c r="V8" s="35"/>
      <c r="W8" s="35"/>
      <c r="X8" s="35"/>
      <c r="Y8" s="35"/>
      <c r="Z8" s="35"/>
      <c r="AA8" s="35"/>
      <c r="AB8" s="35"/>
    </row>
    <row r="9" spans="2:28" ht="17.5" customHeight="1" x14ac:dyDescent="0.35">
      <c r="B9" s="34"/>
      <c r="C9" s="58" t="s">
        <v>28</v>
      </c>
      <c r="D9" s="58"/>
      <c r="E9" s="58"/>
      <c r="F9" s="58"/>
      <c r="G9" s="58"/>
      <c r="H9" s="58"/>
      <c r="I9" s="34"/>
      <c r="J9" s="48">
        <v>303.19</v>
      </c>
      <c r="K9" s="48"/>
      <c r="L9" s="48"/>
      <c r="M9" s="17"/>
      <c r="N9" s="8"/>
      <c r="O9" s="37"/>
      <c r="P9" s="47" t="s">
        <v>3</v>
      </c>
      <c r="Q9" s="47"/>
      <c r="R9" s="47"/>
      <c r="S9" s="47"/>
      <c r="T9" s="47"/>
      <c r="U9" s="47"/>
      <c r="V9" s="47"/>
      <c r="W9" s="47"/>
      <c r="X9" s="20"/>
      <c r="Y9" s="51">
        <f>IFERROR(TRUNC((J18/J12)*100,2)/100,0)</f>
        <v>0</v>
      </c>
      <c r="Z9" s="51"/>
      <c r="AA9" s="51"/>
      <c r="AB9" s="21"/>
    </row>
    <row r="10" spans="2:28" ht="17.5" customHeight="1" x14ac:dyDescent="0.35">
      <c r="B10" s="34"/>
      <c r="C10" s="58"/>
      <c r="D10" s="58"/>
      <c r="E10" s="58"/>
      <c r="F10" s="58"/>
      <c r="G10" s="58"/>
      <c r="H10" s="58"/>
      <c r="I10" s="34"/>
      <c r="J10" s="48"/>
      <c r="K10" s="48"/>
      <c r="L10" s="48"/>
      <c r="M10" s="17"/>
      <c r="N10" s="8"/>
      <c r="O10" s="37"/>
      <c r="P10" s="47"/>
      <c r="Q10" s="47"/>
      <c r="R10" s="47"/>
      <c r="S10" s="47"/>
      <c r="T10" s="47"/>
      <c r="U10" s="47"/>
      <c r="V10" s="47"/>
      <c r="W10" s="47"/>
      <c r="X10" s="20"/>
      <c r="Y10" s="51"/>
      <c r="Z10" s="51"/>
      <c r="AA10" s="51"/>
      <c r="AB10" s="21"/>
    </row>
    <row r="11" spans="2:28" ht="17.5" x14ac:dyDescent="0.35">
      <c r="B11" s="34"/>
      <c r="C11" s="34"/>
      <c r="D11" s="34"/>
      <c r="E11" s="34"/>
      <c r="F11" s="34"/>
      <c r="G11" s="34"/>
      <c r="H11" s="34"/>
      <c r="I11" s="34"/>
      <c r="J11" s="44"/>
      <c r="K11" s="44"/>
      <c r="L11" s="44"/>
      <c r="M11" s="34"/>
      <c r="N11" s="8"/>
      <c r="O11" s="19"/>
      <c r="P11" s="19"/>
      <c r="Q11" s="19"/>
      <c r="R11" s="19"/>
      <c r="S11" s="19"/>
      <c r="T11" s="19"/>
      <c r="U11" s="19"/>
      <c r="V11" s="19"/>
      <c r="W11" s="19"/>
      <c r="X11" s="19"/>
      <c r="Y11" s="43"/>
      <c r="Z11" s="43"/>
      <c r="AA11" s="43"/>
      <c r="AB11" s="19"/>
    </row>
    <row r="12" spans="2:28" ht="17.5" customHeight="1" x14ac:dyDescent="0.35">
      <c r="B12" s="34"/>
      <c r="C12" s="45" t="s">
        <v>29</v>
      </c>
      <c r="D12" s="45"/>
      <c r="E12" s="45"/>
      <c r="F12" s="45"/>
      <c r="G12" s="45"/>
      <c r="H12" s="45"/>
      <c r="I12" s="34"/>
      <c r="J12" s="46"/>
      <c r="K12" s="46"/>
      <c r="L12" s="46"/>
      <c r="M12" s="23"/>
      <c r="N12" s="8"/>
      <c r="O12" s="37"/>
      <c r="P12" s="47" t="s">
        <v>5</v>
      </c>
      <c r="Q12" s="47"/>
      <c r="R12" s="47"/>
      <c r="S12" s="47"/>
      <c r="T12" s="47"/>
      <c r="U12" s="47"/>
      <c r="V12" s="47"/>
      <c r="W12" s="47"/>
      <c r="X12" s="20"/>
      <c r="Y12" s="51">
        <f>IFERROR(TRUNC((J21/J15)*100,2)/100,0)</f>
        <v>0</v>
      </c>
      <c r="Z12" s="51"/>
      <c r="AA12" s="51"/>
      <c r="AB12" s="21"/>
    </row>
    <row r="13" spans="2:28" ht="17.5" customHeight="1" x14ac:dyDescent="0.35">
      <c r="B13" s="34"/>
      <c r="C13" s="45"/>
      <c r="D13" s="45"/>
      <c r="E13" s="45"/>
      <c r="F13" s="45"/>
      <c r="G13" s="45"/>
      <c r="H13" s="45"/>
      <c r="I13" s="34"/>
      <c r="J13" s="46"/>
      <c r="K13" s="46"/>
      <c r="L13" s="46"/>
      <c r="M13" s="23"/>
      <c r="N13" s="8"/>
      <c r="O13" s="37"/>
      <c r="P13" s="47"/>
      <c r="Q13" s="47"/>
      <c r="R13" s="47"/>
      <c r="S13" s="47"/>
      <c r="T13" s="47"/>
      <c r="U13" s="47"/>
      <c r="V13" s="47"/>
      <c r="W13" s="47"/>
      <c r="X13" s="20"/>
      <c r="Y13" s="51"/>
      <c r="Z13" s="51"/>
      <c r="AA13" s="51"/>
      <c r="AB13" s="21"/>
    </row>
    <row r="14" spans="2:28" ht="17.5" x14ac:dyDescent="0.35">
      <c r="B14" s="34"/>
      <c r="C14" s="34"/>
      <c r="D14" s="34"/>
      <c r="E14" s="34"/>
      <c r="F14" s="34"/>
      <c r="G14" s="34"/>
      <c r="H14" s="34"/>
      <c r="I14" s="34"/>
      <c r="J14" s="44"/>
      <c r="K14" s="44"/>
      <c r="L14" s="44"/>
      <c r="M14" s="34"/>
      <c r="N14" s="8"/>
      <c r="O14" s="19"/>
      <c r="P14" s="19"/>
      <c r="Q14" s="19"/>
      <c r="R14" s="19"/>
      <c r="S14" s="19"/>
      <c r="T14" s="19"/>
      <c r="U14" s="19"/>
      <c r="V14" s="19"/>
      <c r="W14" s="19"/>
      <c r="X14" s="19"/>
      <c r="Y14" s="43"/>
      <c r="Z14" s="43"/>
      <c r="AA14" s="43"/>
      <c r="AB14" s="19"/>
    </row>
    <row r="15" spans="2:28" ht="17.5" customHeight="1" x14ac:dyDescent="0.35">
      <c r="B15" s="34"/>
      <c r="C15" s="45" t="s">
        <v>30</v>
      </c>
      <c r="D15" s="45"/>
      <c r="E15" s="45"/>
      <c r="F15" s="45"/>
      <c r="G15" s="45"/>
      <c r="H15" s="45"/>
      <c r="I15" s="34"/>
      <c r="J15" s="46"/>
      <c r="K15" s="46"/>
      <c r="L15" s="46"/>
      <c r="M15" s="23"/>
      <c r="N15" s="8"/>
      <c r="O15" s="19"/>
      <c r="P15" s="47" t="s">
        <v>31</v>
      </c>
      <c r="Q15" s="47"/>
      <c r="R15" s="47"/>
      <c r="S15" s="47"/>
      <c r="T15" s="47"/>
      <c r="U15" s="47"/>
      <c r="V15" s="47"/>
      <c r="W15" s="47"/>
      <c r="X15" s="20"/>
      <c r="Y15" s="52">
        <f>IFERROR('Lookup Table'!B16,"0")</f>
        <v>0</v>
      </c>
      <c r="Z15" s="52"/>
      <c r="AA15" s="52"/>
      <c r="AB15" s="21"/>
    </row>
    <row r="16" spans="2:28" ht="17.5" customHeight="1" x14ac:dyDescent="0.35">
      <c r="B16" s="34"/>
      <c r="C16" s="45"/>
      <c r="D16" s="45"/>
      <c r="E16" s="45"/>
      <c r="F16" s="45"/>
      <c r="G16" s="45"/>
      <c r="H16" s="45"/>
      <c r="I16" s="34"/>
      <c r="J16" s="46"/>
      <c r="K16" s="46"/>
      <c r="L16" s="46"/>
      <c r="M16" s="23"/>
      <c r="N16" s="8"/>
      <c r="O16" s="19"/>
      <c r="P16" s="47"/>
      <c r="Q16" s="47"/>
      <c r="R16" s="47"/>
      <c r="S16" s="47"/>
      <c r="T16" s="47"/>
      <c r="U16" s="47"/>
      <c r="V16" s="47"/>
      <c r="W16" s="47"/>
      <c r="X16" s="20"/>
      <c r="Y16" s="52"/>
      <c r="Z16" s="52"/>
      <c r="AA16" s="52"/>
      <c r="AB16" s="21"/>
    </row>
    <row r="17" spans="2:28" ht="17.5" x14ac:dyDescent="0.35">
      <c r="B17" s="34"/>
      <c r="C17" s="34"/>
      <c r="D17" s="34"/>
      <c r="E17" s="34"/>
      <c r="F17" s="34"/>
      <c r="G17" s="34"/>
      <c r="H17" s="34"/>
      <c r="I17" s="34"/>
      <c r="J17" s="44"/>
      <c r="K17" s="44"/>
      <c r="L17" s="44"/>
      <c r="M17" s="34"/>
      <c r="N17" s="8"/>
      <c r="O17" s="19"/>
      <c r="P17" s="19"/>
      <c r="Q17" s="19"/>
      <c r="R17" s="19"/>
      <c r="S17" s="19"/>
      <c r="T17" s="19"/>
      <c r="U17" s="19"/>
      <c r="V17" s="19"/>
      <c r="W17" s="19"/>
      <c r="X17" s="19"/>
      <c r="Y17" s="43"/>
      <c r="Z17" s="43"/>
      <c r="AA17" s="43"/>
      <c r="AB17" s="19"/>
    </row>
    <row r="18" spans="2:28" ht="17.5" customHeight="1" x14ac:dyDescent="0.35">
      <c r="B18" s="34"/>
      <c r="C18" s="45" t="s">
        <v>32</v>
      </c>
      <c r="D18" s="45"/>
      <c r="E18" s="45"/>
      <c r="F18" s="45"/>
      <c r="G18" s="45"/>
      <c r="H18" s="45"/>
      <c r="I18" s="34"/>
      <c r="J18" s="46"/>
      <c r="K18" s="46"/>
      <c r="L18" s="46"/>
      <c r="M18" s="23"/>
      <c r="N18" s="8"/>
      <c r="O18" s="38"/>
      <c r="P18" s="47" t="s">
        <v>33</v>
      </c>
      <c r="Q18" s="47"/>
      <c r="R18" s="47"/>
      <c r="S18" s="47"/>
      <c r="T18" s="47"/>
      <c r="U18" s="47"/>
      <c r="V18" s="47"/>
      <c r="W18" s="47"/>
      <c r="X18" s="19"/>
      <c r="Y18" s="48">
        <f>IFERROR(Y15*J9,"$0.00")</f>
        <v>0</v>
      </c>
      <c r="Z18" s="48"/>
      <c r="AA18" s="48"/>
      <c r="AB18" s="35"/>
    </row>
    <row r="19" spans="2:28" ht="17.5" customHeight="1" x14ac:dyDescent="0.35">
      <c r="B19" s="34"/>
      <c r="C19" s="45"/>
      <c r="D19" s="45"/>
      <c r="E19" s="45"/>
      <c r="F19" s="45"/>
      <c r="G19" s="45"/>
      <c r="H19" s="45"/>
      <c r="I19" s="34"/>
      <c r="J19" s="46"/>
      <c r="K19" s="46"/>
      <c r="L19" s="46"/>
      <c r="M19" s="23"/>
      <c r="N19" s="8"/>
      <c r="O19" s="38"/>
      <c r="P19" s="47"/>
      <c r="Q19" s="47"/>
      <c r="R19" s="47"/>
      <c r="S19" s="47"/>
      <c r="T19" s="47"/>
      <c r="U19" s="47"/>
      <c r="V19" s="47"/>
      <c r="W19" s="47"/>
      <c r="X19" s="19"/>
      <c r="Y19" s="48"/>
      <c r="Z19" s="48"/>
      <c r="AA19" s="48"/>
      <c r="AB19" s="35"/>
    </row>
    <row r="20" spans="2:28" ht="17.5" x14ac:dyDescent="0.35">
      <c r="B20" s="34"/>
      <c r="C20" s="34"/>
      <c r="D20" s="34"/>
      <c r="E20" s="34"/>
      <c r="F20" s="34"/>
      <c r="G20" s="34"/>
      <c r="H20" s="34"/>
      <c r="I20" s="34"/>
      <c r="J20" s="44"/>
      <c r="K20" s="44"/>
      <c r="L20" s="44"/>
      <c r="M20" s="34"/>
      <c r="N20" s="8"/>
      <c r="O20" s="19"/>
      <c r="P20" s="19"/>
      <c r="Q20" s="19"/>
      <c r="R20" s="19"/>
      <c r="S20" s="19"/>
      <c r="T20" s="19"/>
      <c r="U20" s="19"/>
      <c r="V20" s="19"/>
      <c r="W20" s="19"/>
      <c r="X20" s="19"/>
      <c r="Y20" s="43"/>
      <c r="Z20" s="43"/>
      <c r="AA20" s="43"/>
      <c r="AB20" s="19"/>
    </row>
    <row r="21" spans="2:28" ht="17.5" customHeight="1" x14ac:dyDescent="0.35">
      <c r="B21" s="34"/>
      <c r="C21" s="45" t="s">
        <v>34</v>
      </c>
      <c r="D21" s="45"/>
      <c r="E21" s="45"/>
      <c r="F21" s="45"/>
      <c r="G21" s="45"/>
      <c r="H21" s="45"/>
      <c r="I21" s="34"/>
      <c r="J21" s="46"/>
      <c r="K21" s="46"/>
      <c r="L21" s="46"/>
      <c r="M21" s="23"/>
      <c r="N21" s="8"/>
      <c r="O21" s="38"/>
      <c r="P21" s="47" t="s">
        <v>35</v>
      </c>
      <c r="Q21" s="47"/>
      <c r="R21" s="47"/>
      <c r="S21" s="47"/>
      <c r="T21" s="47"/>
      <c r="U21" s="47"/>
      <c r="V21" s="47"/>
      <c r="W21" s="47"/>
      <c r="X21" s="20"/>
      <c r="Y21" s="48">
        <f>Y18-($J$9*0.113)</f>
        <v>-34.260469999999998</v>
      </c>
      <c r="Z21" s="48"/>
      <c r="AA21" s="48"/>
      <c r="AB21" s="21"/>
    </row>
    <row r="22" spans="2:28" ht="17.5" customHeight="1" x14ac:dyDescent="0.35">
      <c r="B22" s="34"/>
      <c r="C22" s="45"/>
      <c r="D22" s="45"/>
      <c r="E22" s="45"/>
      <c r="F22" s="45"/>
      <c r="G22" s="45"/>
      <c r="H22" s="45"/>
      <c r="I22" s="34"/>
      <c r="J22" s="46"/>
      <c r="K22" s="46"/>
      <c r="L22" s="46"/>
      <c r="M22" s="23"/>
      <c r="N22" s="8"/>
      <c r="O22" s="38"/>
      <c r="P22" s="47"/>
      <c r="Q22" s="47"/>
      <c r="R22" s="47"/>
      <c r="S22" s="47"/>
      <c r="T22" s="47"/>
      <c r="U22" s="47"/>
      <c r="V22" s="47"/>
      <c r="W22" s="47"/>
      <c r="X22" s="20"/>
      <c r="Y22" s="48"/>
      <c r="Z22" s="48"/>
      <c r="AA22" s="48"/>
      <c r="AB22" s="21"/>
    </row>
    <row r="23" spans="2:28" ht="17.5" x14ac:dyDescent="0.35">
      <c r="B23" s="34"/>
      <c r="C23" s="34"/>
      <c r="D23" s="34"/>
      <c r="E23" s="34"/>
      <c r="F23" s="34"/>
      <c r="G23" s="34"/>
      <c r="H23" s="34"/>
      <c r="I23" s="34"/>
      <c r="J23" s="44"/>
      <c r="K23" s="44"/>
      <c r="L23" s="44"/>
      <c r="M23" s="34"/>
      <c r="N23" s="6"/>
      <c r="O23" s="19"/>
      <c r="P23" s="19"/>
      <c r="Q23" s="19"/>
      <c r="R23" s="19"/>
      <c r="S23" s="19"/>
      <c r="T23" s="19"/>
      <c r="U23" s="19"/>
      <c r="V23" s="19"/>
      <c r="W23" s="19"/>
      <c r="X23" s="19"/>
      <c r="Y23" s="43"/>
      <c r="Z23" s="43"/>
      <c r="AA23" s="43"/>
      <c r="AB23" s="19"/>
    </row>
    <row r="24" spans="2:28" ht="17.5" x14ac:dyDescent="0.35">
      <c r="C24" s="39"/>
      <c r="D24" s="40"/>
      <c r="E24" s="39"/>
      <c r="F24" s="40"/>
      <c r="G24" s="40"/>
      <c r="H24" s="41"/>
      <c r="J24" s="7"/>
      <c r="K24" s="7"/>
      <c r="L24" s="7"/>
      <c r="M24" s="7"/>
      <c r="N24" s="7"/>
      <c r="O24" s="7"/>
      <c r="P24" s="7"/>
      <c r="Q24" s="7"/>
    </row>
    <row r="25" spans="2:28" ht="31.5" customHeight="1" x14ac:dyDescent="0.35">
      <c r="B25" s="49" t="s">
        <v>36</v>
      </c>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row>
    <row r="26" spans="2:28" x14ac:dyDescent="0.35">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row>
    <row r="27" spans="2:28" x14ac:dyDescent="0.35">
      <c r="B27" s="50" t="s">
        <v>37</v>
      </c>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row>
    <row r="28" spans="2:28" x14ac:dyDescent="0.35">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row>
    <row r="29" spans="2:28" ht="30.65" customHeight="1" x14ac:dyDescent="0.35">
      <c r="B29" s="49" t="s">
        <v>38</v>
      </c>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row>
    <row r="30" spans="2:28" x14ac:dyDescent="0.3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row>
  </sheetData>
  <sheetProtection algorithmName="SHA-256" hashValue="L9N7VGFLXycrEUh+KN71mLr4klCOa4485AOJEFTBaOE=" saltValue="bY7JVcyknkciQu3cMUCsvw==" spinCount="100000" sheet="1" objects="1" scenarios="1"/>
  <mergeCells count="38">
    <mergeCell ref="C4:AB4"/>
    <mergeCell ref="C5:AB5"/>
    <mergeCell ref="B7:M7"/>
    <mergeCell ref="O7:AB7"/>
    <mergeCell ref="C9:H10"/>
    <mergeCell ref="J9:L10"/>
    <mergeCell ref="P9:W10"/>
    <mergeCell ref="Y9:AA10"/>
    <mergeCell ref="B8:M8"/>
    <mergeCell ref="C12:H13"/>
    <mergeCell ref="J12:L13"/>
    <mergeCell ref="P12:W13"/>
    <mergeCell ref="Y12:AA13"/>
    <mergeCell ref="C15:H16"/>
    <mergeCell ref="J15:L16"/>
    <mergeCell ref="P15:W16"/>
    <mergeCell ref="Y15:AA16"/>
    <mergeCell ref="C18:H19"/>
    <mergeCell ref="J18:L19"/>
    <mergeCell ref="P18:W19"/>
    <mergeCell ref="Y18:AA19"/>
    <mergeCell ref="B29:AB29"/>
    <mergeCell ref="C21:H22"/>
    <mergeCell ref="J21:L22"/>
    <mergeCell ref="P21:W22"/>
    <mergeCell ref="Y21:AA22"/>
    <mergeCell ref="B25:AB25"/>
    <mergeCell ref="B27:AB27"/>
    <mergeCell ref="J11:L11"/>
    <mergeCell ref="J14:L14"/>
    <mergeCell ref="J17:L17"/>
    <mergeCell ref="J20:L20"/>
    <mergeCell ref="J23:L23"/>
    <mergeCell ref="Y11:AA11"/>
    <mergeCell ref="Y14:AA14"/>
    <mergeCell ref="Y17:AA17"/>
    <mergeCell ref="Y20:AA20"/>
    <mergeCell ref="Y23:AA23"/>
  </mergeCells>
  <pageMargins left="0.70866141732283472" right="0.70866141732283472" top="0.74803149606299213" bottom="0.74803149606299213" header="0.31496062992125984" footer="0.31496062992125984"/>
  <pageSetup paperSize="9" scale="74" orientation="landscape" r:id="rId1"/>
  <headerFooter>
    <oddHeader xml:space="preserve">&amp;C&amp;"Aptos"&amp;12&amp;KFF0000 PROTECTED&amp;1#_x000D_&amp;"Aptos Narrow"&amp;11&amp;K000000&amp;"Aptos,Regular"&amp;1&amp;KFF0000
&amp;"Calibri,Regular"#
</oddHeader>
    <oddFooter>&amp;C
_x000D_&amp;1#&amp;"Aptos"&amp;12&amp;KFF0000 PROTECTED</oddFooter>
  </headerFooter>
  <ignoredErrors>
    <ignoredError sqref="B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81938-323B-4B79-A0C8-AADF027A8373}">
  <sheetPr codeName="Sheet4"/>
  <dimension ref="A1:K16"/>
  <sheetViews>
    <sheetView workbookViewId="0">
      <selection activeCell="E16" sqref="E16"/>
    </sheetView>
  </sheetViews>
  <sheetFormatPr defaultRowHeight="14.5" x14ac:dyDescent="0.35"/>
  <cols>
    <col min="2" max="2" width="12.453125" customWidth="1"/>
    <col min="11" max="11" width="11.453125" customWidth="1"/>
  </cols>
  <sheetData>
    <row r="1" spans="1:11" x14ac:dyDescent="0.35">
      <c r="A1" t="s">
        <v>39</v>
      </c>
    </row>
    <row r="3" spans="1:11" x14ac:dyDescent="0.35">
      <c r="C3" s="73" t="s">
        <v>40</v>
      </c>
      <c r="D3" s="73"/>
      <c r="E3" s="73"/>
      <c r="F3" s="73"/>
      <c r="G3" s="73"/>
      <c r="H3" s="73"/>
      <c r="I3" s="73"/>
      <c r="J3" s="73"/>
      <c r="K3" s="73"/>
    </row>
    <row r="4" spans="1:11" x14ac:dyDescent="0.35">
      <c r="A4" t="s">
        <v>41</v>
      </c>
      <c r="C4" s="1" t="s">
        <v>42</v>
      </c>
      <c r="D4" s="2">
        <v>0</v>
      </c>
      <c r="E4" s="2">
        <v>0.85</v>
      </c>
      <c r="F4" s="2">
        <v>0.875</v>
      </c>
      <c r="G4" s="2">
        <v>0.9</v>
      </c>
      <c r="H4" s="2">
        <v>0.92500000000000004</v>
      </c>
      <c r="I4" s="2">
        <v>0.95000000000000007</v>
      </c>
      <c r="J4" s="2">
        <v>0.97500000000000009</v>
      </c>
      <c r="K4" s="2">
        <v>1</v>
      </c>
    </row>
    <row r="5" spans="1:11" x14ac:dyDescent="0.35">
      <c r="A5" t="s">
        <v>42</v>
      </c>
      <c r="B5" t="s">
        <v>43</v>
      </c>
      <c r="C5" s="1" t="s">
        <v>43</v>
      </c>
      <c r="D5" s="2">
        <v>0.85</v>
      </c>
      <c r="E5" s="2">
        <v>0.875</v>
      </c>
      <c r="F5" s="2">
        <v>0.9</v>
      </c>
      <c r="G5" s="2">
        <v>0.92500000000000004</v>
      </c>
      <c r="H5" s="2">
        <v>0.95000000000000007</v>
      </c>
      <c r="I5" s="2">
        <v>0.97500000000000009</v>
      </c>
      <c r="J5" s="2">
        <v>1</v>
      </c>
      <c r="K5" s="2">
        <v>999</v>
      </c>
    </row>
    <row r="6" spans="1:11" x14ac:dyDescent="0.35">
      <c r="A6" s="3">
        <v>0</v>
      </c>
      <c r="B6" s="3">
        <v>0.85</v>
      </c>
      <c r="C6" s="4"/>
      <c r="D6" s="4">
        <v>0</v>
      </c>
      <c r="E6" s="4">
        <v>2E-3</v>
      </c>
      <c r="F6" s="4">
        <v>4.0000000000000001E-3</v>
      </c>
      <c r="G6" s="4">
        <v>6.0000000000000001E-3</v>
      </c>
      <c r="H6" s="4">
        <v>8.0000000000000002E-3</v>
      </c>
      <c r="I6" s="4">
        <v>8.9999999999999993E-3</v>
      </c>
      <c r="J6" s="4">
        <v>0.01</v>
      </c>
      <c r="K6" s="4">
        <v>0.01</v>
      </c>
    </row>
    <row r="7" spans="1:11" x14ac:dyDescent="0.35">
      <c r="A7" s="3">
        <v>0.85</v>
      </c>
      <c r="B7" s="3">
        <v>0.875</v>
      </c>
      <c r="C7" s="4"/>
      <c r="D7" s="4">
        <v>1.9E-2</v>
      </c>
      <c r="E7" s="4">
        <v>2.1000000000000001E-2</v>
      </c>
      <c r="F7" s="4">
        <v>2.3E-2</v>
      </c>
      <c r="G7" s="4">
        <v>2.4E-2</v>
      </c>
      <c r="H7" s="4">
        <v>2.5999999999999999E-2</v>
      </c>
      <c r="I7" s="4">
        <v>2.8000000000000001E-2</v>
      </c>
      <c r="J7" s="4">
        <v>2.8000000000000001E-2</v>
      </c>
      <c r="K7" s="4">
        <v>2.9000000000000001E-2</v>
      </c>
    </row>
    <row r="8" spans="1:11" x14ac:dyDescent="0.35">
      <c r="A8" s="3">
        <v>0.875</v>
      </c>
      <c r="B8" s="3">
        <v>0.9</v>
      </c>
      <c r="C8" s="4"/>
      <c r="D8" s="4">
        <v>3.6999999999999998E-2</v>
      </c>
      <c r="E8" s="4">
        <v>3.9E-2</v>
      </c>
      <c r="F8" s="4">
        <v>4.1000000000000002E-2</v>
      </c>
      <c r="G8" s="4">
        <v>4.2999999999999997E-2</v>
      </c>
      <c r="H8" s="4">
        <v>4.4999999999999998E-2</v>
      </c>
      <c r="I8" s="4">
        <v>4.7E-2</v>
      </c>
      <c r="J8" s="4">
        <v>4.7E-2</v>
      </c>
      <c r="K8" s="4">
        <v>4.8000000000000001E-2</v>
      </c>
    </row>
    <row r="9" spans="1:11" x14ac:dyDescent="0.35">
      <c r="A9" s="3">
        <v>0.9</v>
      </c>
      <c r="B9" s="3">
        <v>0.92500000000000004</v>
      </c>
      <c r="C9" s="4"/>
      <c r="D9" s="4">
        <v>5.6000000000000001E-2</v>
      </c>
      <c r="E9" s="4">
        <v>5.8000000000000003E-2</v>
      </c>
      <c r="F9" s="4">
        <v>0.06</v>
      </c>
      <c r="G9" s="4">
        <v>6.2E-2</v>
      </c>
      <c r="H9" s="4">
        <v>6.4000000000000001E-2</v>
      </c>
      <c r="I9" s="4">
        <v>6.6000000000000003E-2</v>
      </c>
      <c r="J9" s="4">
        <v>6.6000000000000003E-2</v>
      </c>
      <c r="K9" s="4">
        <v>6.7000000000000004E-2</v>
      </c>
    </row>
    <row r="10" spans="1:11" x14ac:dyDescent="0.35">
      <c r="A10" s="3">
        <v>0.92500000000000004</v>
      </c>
      <c r="B10" s="3">
        <v>0.95000000000000007</v>
      </c>
      <c r="C10" s="4"/>
      <c r="D10" s="4">
        <v>7.4999999999999997E-2</v>
      </c>
      <c r="E10" s="4">
        <v>7.6999999999999999E-2</v>
      </c>
      <c r="F10" s="4">
        <v>7.9000000000000001E-2</v>
      </c>
      <c r="G10" s="4">
        <v>8.1000000000000003E-2</v>
      </c>
      <c r="H10" s="4">
        <v>8.2000000000000003E-2</v>
      </c>
      <c r="I10" s="4">
        <v>8.4000000000000005E-2</v>
      </c>
      <c r="J10" s="4">
        <v>8.4000000000000005E-2</v>
      </c>
      <c r="K10" s="4">
        <v>8.5000000000000006E-2</v>
      </c>
    </row>
    <row r="11" spans="1:11" x14ac:dyDescent="0.35">
      <c r="A11" s="3">
        <v>0.95000000000000007</v>
      </c>
      <c r="B11" s="3">
        <v>0.97500000000000009</v>
      </c>
      <c r="C11" s="4"/>
      <c r="D11" s="4">
        <v>9.4E-2</v>
      </c>
      <c r="E11" s="4">
        <v>9.5000000000000001E-2</v>
      </c>
      <c r="F11" s="4">
        <v>9.7000000000000003E-2</v>
      </c>
      <c r="G11" s="4">
        <v>9.9000000000000005E-2</v>
      </c>
      <c r="H11" s="4">
        <v>0.10100000000000001</v>
      </c>
      <c r="I11" s="4">
        <v>0.10299999999999999</v>
      </c>
      <c r="J11" s="4">
        <v>0.10299999999999999</v>
      </c>
      <c r="K11" s="4">
        <v>0.104</v>
      </c>
    </row>
    <row r="12" spans="1:11" x14ac:dyDescent="0.35">
      <c r="A12" s="3">
        <v>0.97500000000000009</v>
      </c>
      <c r="B12" s="3">
        <v>1</v>
      </c>
      <c r="C12" s="4"/>
      <c r="D12" s="4">
        <v>9.6000000000000002E-2</v>
      </c>
      <c r="E12" s="4">
        <v>9.8000000000000004E-2</v>
      </c>
      <c r="F12" s="4">
        <v>0.1</v>
      </c>
      <c r="G12" s="4">
        <v>0.10100000000000001</v>
      </c>
      <c r="H12" s="4">
        <v>0.10299999999999999</v>
      </c>
      <c r="I12" s="4">
        <v>0.104</v>
      </c>
      <c r="J12" s="4">
        <v>0.105</v>
      </c>
      <c r="K12" s="4">
        <v>0.106</v>
      </c>
    </row>
    <row r="13" spans="1:11" x14ac:dyDescent="0.35">
      <c r="A13" s="3">
        <v>1</v>
      </c>
      <c r="B13" s="3">
        <v>999</v>
      </c>
      <c r="C13" s="4"/>
      <c r="D13" s="4">
        <v>0.10299999999999999</v>
      </c>
      <c r="E13" s="4">
        <v>0.105</v>
      </c>
      <c r="F13" s="4">
        <v>0.107</v>
      </c>
      <c r="G13" s="4">
        <v>0.109</v>
      </c>
      <c r="H13" s="4">
        <v>0.11</v>
      </c>
      <c r="I13" s="4">
        <v>0.111</v>
      </c>
      <c r="J13" s="4">
        <v>0.112</v>
      </c>
      <c r="K13" s="4">
        <v>0.113</v>
      </c>
    </row>
    <row r="16" spans="1:11" x14ac:dyDescent="0.35">
      <c r="A16" t="s">
        <v>44</v>
      </c>
      <c r="B16" cm="1">
        <f t="array" ref="B16">_xlfn.XLOOKUP(Estimator!Y12, D4:K4, _xlfn.XLOOKUP(Estimator!Y9, A6:A13, D6:K13, "", -1), "",-1)</f>
        <v>0</v>
      </c>
    </row>
  </sheetData>
  <mergeCells count="1">
    <mergeCell ref="C3:K3"/>
  </mergeCells>
  <pageMargins left="0.7" right="0.7" top="0.75" bottom="0.75" header="0.3" footer="0.3"/>
  <headerFooter>
    <oddHeader>&amp;C&amp;"Aptos"&amp;12&amp;KFF0000 PROTECTED&amp;1#_x000D_</oddHeader>
    <oddFooter>&amp;C_x000D_&amp;1#&amp;"Aptos"&amp;12&amp;KFF0000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ed7be0-71df-4ef7-a44a-46c20e97f856">
      <Terms xmlns="http://schemas.microsoft.com/office/infopath/2007/PartnerControls"/>
    </lcf76f155ced4ddcb4097134ff3c332f>
    <TaxCatchAll xmlns="55f32057-c7d7-4cf2-a083-f930dcef31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1386D899F9CA4298648C0791762DBC" ma:contentTypeVersion="12" ma:contentTypeDescription="Create a new document." ma:contentTypeScope="" ma:versionID="3adc39874ba8c2e96aadd99fffcdf697">
  <xsd:schema xmlns:xsd="http://www.w3.org/2001/XMLSchema" xmlns:xs="http://www.w3.org/2001/XMLSchema" xmlns:p="http://schemas.microsoft.com/office/2006/metadata/properties" xmlns:ns2="31ed7be0-71df-4ef7-a44a-46c20e97f856" xmlns:ns3="55f32057-c7d7-4cf2-a083-f930dcef3185" targetNamespace="http://schemas.microsoft.com/office/2006/metadata/properties" ma:root="true" ma:fieldsID="5578c61acc1d915a6d1c94964bcf9103" ns2:_="" ns3:_="">
    <xsd:import namespace="31ed7be0-71df-4ef7-a44a-46c20e97f856"/>
    <xsd:import namespace="55f32057-c7d7-4cf2-a083-f930dcef31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d7be0-71df-4ef7-a44a-46c20e97f8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f32057-c7d7-4cf2-a083-f930dcef31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8f77b1-0cd5-4996-9aae-a29d6c83050c}" ma:internalName="TaxCatchAll" ma:showField="CatchAllData" ma:web="55f32057-c7d7-4cf2-a083-f930dcef3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BEC29A-2B9C-4903-A78C-887A7BA1EEE5}">
  <ds:schemaRefs>
    <ds:schemaRef ds:uri="b0971709-fccf-4aa3-94ca-d5d85211933c"/>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7B886B4-B0A8-4EAB-A3A8-60DEF5FA68C8}">
  <ds:schemaRefs>
    <ds:schemaRef ds:uri="http://schemas.microsoft.com/sharepoint/v3/contenttype/forms"/>
  </ds:schemaRefs>
</ds:datastoreItem>
</file>

<file path=customXml/itemProps3.xml><?xml version="1.0" encoding="utf-8"?>
<ds:datastoreItem xmlns:ds="http://schemas.openxmlformats.org/officeDocument/2006/customXml" ds:itemID="{5F29B26A-D385-4C5A-9395-BD3B3BEA04CC}"/>
</file>

<file path=docMetadata/LabelInfo.xml><?xml version="1.0" encoding="utf-8"?>
<clbl:labelList xmlns:clbl="http://schemas.microsoft.com/office/2020/mipLabelMetadata">
  <clbl:label id="{540cdab9-3592-4269-8944-10949a3bf55a}" enabled="1" method="Privileged" siteId="{311f614e-2687-4905-bb5c-f592370e0d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General Information</vt:lpstr>
      <vt:lpstr>Estimator</vt:lpstr>
      <vt:lpstr>Lookup Table</vt:lpstr>
      <vt:lpstr>Estimator!Print_Titles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Care minutes funding estimator</dc:title>
  <dc:subject>Aged Care</dc:subject>
  <dc:creator>Australian Government Department of Health Disability and Ageing</dc:creator>
  <cp:keywords>care minutes, workers, aged care</cp:keywords>
  <dc:description/>
  <cp:revision/>
  <dcterms:created xsi:type="dcterms:W3CDTF">2024-11-20T23:29:02Z</dcterms:created>
  <dcterms:modified xsi:type="dcterms:W3CDTF">2026-09-22T00:33:55Z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0x010100A51386D899F9CA4298648C0791762DBC</vt:lpwstr>
  </property>
  <property fmtid="{D5CDD505-2E9C-101B-9397-08002B2CF9AE}" pid="3" name="Order">
    <vt:r8>7000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y fmtid="{D5CDD505-2E9C-101B-9397-08002B2CF9AE}" pid="11" name="MSIP_Label_7cd3e8b9-ffed-43a8-b7f4-cc2fa0382d36_Enabled">
    <vt:lpwstr>true</vt:lpwstr>
  </property>
  <property fmtid="{D5CDD505-2E9C-101B-9397-08002B2CF9AE}" pid="12" name="MSIP_Label_7cd3e8b9-ffed-43a8-b7f4-cc2fa0382d36_SetDate">
    <vt:lpwstr>2026-03-25T01:45:37Z</vt:lpwstr>
  </property>
  <property fmtid="{D5CDD505-2E9C-101B-9397-08002B2CF9AE}" pid="13" name="MSIP_Label_7cd3e8b9-ffed-43a8-b7f4-cc2fa0382d36_Method">
    <vt:lpwstr>Privileged</vt:lpwstr>
  </property>
  <property fmtid="{D5CDD505-2E9C-101B-9397-08002B2CF9AE}" pid="14" name="MSIP_Label_7cd3e8b9-ffed-43a8-b7f4-cc2fa0382d36_Name">
    <vt:lpwstr>O</vt:lpwstr>
  </property>
  <property fmtid="{D5CDD505-2E9C-101B-9397-08002B2CF9AE}" pid="15" name="MSIP_Label_7cd3e8b9-ffed-43a8-b7f4-cc2fa0382d36_SiteId">
    <vt:lpwstr>34a3929c-73cf-4954-abfe-147dc3517892</vt:lpwstr>
  </property>
  <property fmtid="{D5CDD505-2E9C-101B-9397-08002B2CF9AE}" pid="16" name="MSIP_Label_7cd3e8b9-ffed-43a8-b7f4-cc2fa0382d36_ActionId">
    <vt:lpwstr>18046db5-bf07-4499-8da7-d0979c0ec3fe</vt:lpwstr>
  </property>
  <property fmtid="{D5CDD505-2E9C-101B-9397-08002B2CF9AE}" pid="17" name="MSIP_Label_7cd3e8b9-ffed-43a8-b7f4-cc2fa0382d36_ContentBits">
    <vt:lpwstr>3</vt:lpwstr>
  </property>
  <property fmtid="{D5CDD505-2E9C-101B-9397-08002B2CF9AE}" pid="18" name="MSIP_Label_7cd3e8b9-ffed-43a8-b7f4-cc2fa0382d36_Tag">
    <vt:lpwstr>10, 0, 1, 1</vt:lpwstr>
  </property>
</Properties>
</file>