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Z:\CDNA fortnightly report and disease highlights\Fortnightly reports\2023\FN11\"/>
    </mc:Choice>
  </mc:AlternateContent>
  <xr:revisionPtr revIDLastSave="0" documentId="13_ncr:1_{5C91A08C-D962-4134-8F79-8A33762CD1CF}" xr6:coauthVersionLast="47" xr6:coauthVersionMax="47" xr10:uidLastSave="{00000000-0000-0000-0000-000000000000}"/>
  <bookViews>
    <workbookView xWindow="28680" yWindow="-120" windowWidth="29040" windowHeight="17640" xr2:uid="{00000000-000D-0000-FFFF-FFFF00000000}"/>
  </bookViews>
  <sheets>
    <sheet name="ADT" sheetId="1" r:id="rId1"/>
    <sheet name="IMPORT" sheetId="2" r:id="rId2"/>
  </sheets>
  <definedNames>
    <definedName name="_xlnm._FilterDatabase" localSheetId="0" hidden="1">ADT!$A$3:$R$7</definedName>
    <definedName name="_xlnm._FilterDatabase" localSheetId="1" hidden="1">IMPORT!$A$3:$P$6</definedName>
    <definedName name="_xlnm.Print_Titles" localSheetId="0">ADT!$1:$5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9" i="1" l="1"/>
  <c r="L40" i="1"/>
  <c r="L41" i="1"/>
  <c r="L42" i="1"/>
  <c r="L43" i="1"/>
  <c r="L44" i="1"/>
  <c r="L45" i="1"/>
  <c r="L46" i="1"/>
  <c r="L47" i="1"/>
  <c r="L48" i="1"/>
  <c r="L49" i="1"/>
  <c r="L50" i="1"/>
  <c r="L51" i="1"/>
  <c r="K77" i="1"/>
  <c r="J77" i="1"/>
  <c r="I77" i="1"/>
  <c r="H77" i="1"/>
  <c r="G77" i="1"/>
  <c r="F77" i="1"/>
  <c r="E77" i="1"/>
  <c r="D77" i="1"/>
  <c r="K76" i="1"/>
  <c r="J76" i="1"/>
  <c r="I76" i="1"/>
  <c r="H76" i="1"/>
  <c r="G76" i="1"/>
  <c r="F76" i="1"/>
  <c r="E76" i="1"/>
  <c r="D76" i="1"/>
  <c r="K75" i="1"/>
  <c r="J75" i="1"/>
  <c r="I75" i="1"/>
  <c r="H75" i="1"/>
  <c r="G75" i="1"/>
  <c r="F75" i="1"/>
  <c r="E75" i="1"/>
  <c r="D75" i="1"/>
  <c r="K74" i="1"/>
  <c r="J74" i="1"/>
  <c r="I74" i="1"/>
  <c r="H74" i="1"/>
  <c r="G74" i="1"/>
  <c r="F74" i="1"/>
  <c r="E74" i="1"/>
  <c r="D74" i="1"/>
  <c r="K73" i="1"/>
  <c r="J73" i="1"/>
  <c r="I73" i="1"/>
  <c r="H73" i="1"/>
  <c r="G73" i="1"/>
  <c r="F73" i="1"/>
  <c r="E73" i="1"/>
  <c r="D73" i="1"/>
  <c r="K72" i="1"/>
  <c r="J72" i="1"/>
  <c r="I72" i="1"/>
  <c r="H72" i="1"/>
  <c r="G72" i="1"/>
  <c r="F72" i="1"/>
  <c r="E72" i="1"/>
  <c r="D72" i="1"/>
  <c r="K71" i="1"/>
  <c r="J71" i="1"/>
  <c r="I71" i="1"/>
  <c r="H71" i="1"/>
  <c r="G71" i="1"/>
  <c r="F71" i="1"/>
  <c r="E71" i="1"/>
  <c r="D71" i="1"/>
  <c r="K70" i="1"/>
  <c r="J70" i="1"/>
  <c r="I70" i="1"/>
  <c r="H70" i="1"/>
  <c r="G70" i="1"/>
  <c r="F70" i="1"/>
  <c r="E70" i="1"/>
  <c r="D70" i="1"/>
  <c r="K69" i="1"/>
  <c r="J69" i="1"/>
  <c r="I69" i="1"/>
  <c r="H69" i="1"/>
  <c r="G69" i="1"/>
  <c r="F69" i="1"/>
  <c r="E69" i="1"/>
  <c r="D69" i="1"/>
  <c r="K68" i="1"/>
  <c r="J68" i="1"/>
  <c r="I68" i="1"/>
  <c r="H68" i="1"/>
  <c r="G68" i="1"/>
  <c r="F68" i="1"/>
  <c r="E68" i="1"/>
  <c r="D68" i="1"/>
  <c r="K67" i="1"/>
  <c r="J67" i="1"/>
  <c r="I67" i="1"/>
  <c r="H67" i="1"/>
  <c r="G67" i="1"/>
  <c r="F67" i="1"/>
  <c r="E67" i="1"/>
  <c r="D67" i="1"/>
  <c r="K66" i="1"/>
  <c r="J66" i="1"/>
  <c r="I66" i="1"/>
  <c r="H66" i="1"/>
  <c r="G66" i="1"/>
  <c r="F66" i="1"/>
  <c r="E66" i="1"/>
  <c r="D66" i="1"/>
  <c r="K65" i="1"/>
  <c r="J65" i="1"/>
  <c r="I65" i="1"/>
  <c r="H65" i="1"/>
  <c r="G65" i="1"/>
  <c r="F65" i="1"/>
  <c r="E65" i="1"/>
  <c r="D65" i="1"/>
  <c r="K64" i="1"/>
  <c r="J64" i="1"/>
  <c r="I64" i="1"/>
  <c r="H64" i="1"/>
  <c r="G64" i="1"/>
  <c r="F64" i="1"/>
  <c r="E64" i="1"/>
  <c r="D64" i="1"/>
  <c r="K63" i="1"/>
  <c r="J63" i="1"/>
  <c r="I63" i="1"/>
  <c r="H63" i="1"/>
  <c r="G63" i="1"/>
  <c r="F63" i="1"/>
  <c r="E63" i="1"/>
  <c r="D63" i="1"/>
  <c r="K62" i="1"/>
  <c r="J62" i="1"/>
  <c r="I62" i="1"/>
  <c r="H62" i="1"/>
  <c r="G62" i="1"/>
  <c r="F62" i="1"/>
  <c r="E62" i="1"/>
  <c r="D62" i="1"/>
  <c r="K61" i="1"/>
  <c r="J61" i="1"/>
  <c r="I61" i="1"/>
  <c r="H61" i="1"/>
  <c r="G61" i="1"/>
  <c r="F61" i="1"/>
  <c r="E61" i="1"/>
  <c r="D61" i="1"/>
  <c r="K60" i="1"/>
  <c r="J60" i="1"/>
  <c r="I60" i="1"/>
  <c r="H60" i="1"/>
  <c r="G60" i="1"/>
  <c r="F60" i="1"/>
  <c r="E60" i="1"/>
  <c r="D60" i="1"/>
  <c r="K59" i="1"/>
  <c r="J59" i="1"/>
  <c r="I59" i="1"/>
  <c r="H59" i="1"/>
  <c r="G59" i="1"/>
  <c r="F59" i="1"/>
  <c r="E59" i="1"/>
  <c r="D59" i="1"/>
  <c r="K58" i="1"/>
  <c r="J58" i="1"/>
  <c r="I58" i="1"/>
  <c r="H58" i="1"/>
  <c r="G58" i="1"/>
  <c r="F58" i="1"/>
  <c r="E58" i="1"/>
  <c r="D58" i="1"/>
  <c r="K57" i="1"/>
  <c r="J57" i="1"/>
  <c r="I57" i="1"/>
  <c r="H57" i="1"/>
  <c r="G57" i="1"/>
  <c r="F57" i="1"/>
  <c r="E57" i="1"/>
  <c r="D57" i="1"/>
  <c r="K56" i="1"/>
  <c r="J56" i="1"/>
  <c r="I56" i="1"/>
  <c r="H56" i="1"/>
  <c r="G56" i="1"/>
  <c r="F56" i="1"/>
  <c r="E56" i="1"/>
  <c r="D56" i="1"/>
  <c r="K55" i="1"/>
  <c r="J55" i="1"/>
  <c r="I55" i="1"/>
  <c r="H55" i="1"/>
  <c r="G55" i="1"/>
  <c r="F55" i="1"/>
  <c r="E55" i="1"/>
  <c r="D55" i="1"/>
  <c r="K54" i="1"/>
  <c r="J54" i="1"/>
  <c r="I54" i="1"/>
  <c r="H54" i="1"/>
  <c r="G54" i="1"/>
  <c r="F54" i="1"/>
  <c r="E54" i="1"/>
  <c r="D54" i="1"/>
  <c r="K53" i="1"/>
  <c r="J53" i="1"/>
  <c r="I53" i="1"/>
  <c r="H53" i="1"/>
  <c r="G53" i="1"/>
  <c r="F53" i="1"/>
  <c r="E53" i="1"/>
  <c r="D53" i="1"/>
  <c r="K52" i="1"/>
  <c r="J52" i="1"/>
  <c r="I52" i="1"/>
  <c r="H52" i="1"/>
  <c r="G52" i="1"/>
  <c r="F52" i="1"/>
  <c r="E52" i="1"/>
  <c r="D52" i="1"/>
  <c r="K51" i="1"/>
  <c r="J51" i="1"/>
  <c r="I51" i="1"/>
  <c r="H51" i="1"/>
  <c r="G51" i="1"/>
  <c r="F51" i="1"/>
  <c r="E51" i="1"/>
  <c r="D51" i="1"/>
  <c r="K50" i="1"/>
  <c r="J50" i="1"/>
  <c r="I50" i="1"/>
  <c r="H50" i="1"/>
  <c r="G50" i="1"/>
  <c r="F50" i="1"/>
  <c r="E50" i="1"/>
  <c r="D50" i="1"/>
  <c r="K49" i="1"/>
  <c r="J49" i="1"/>
  <c r="I49" i="1"/>
  <c r="H49" i="1"/>
  <c r="G49" i="1"/>
  <c r="F49" i="1"/>
  <c r="E49" i="1"/>
  <c r="D49" i="1"/>
  <c r="K48" i="1"/>
  <c r="J48" i="1"/>
  <c r="I48" i="1"/>
  <c r="H48" i="1"/>
  <c r="G48" i="1"/>
  <c r="F48" i="1"/>
  <c r="E48" i="1"/>
  <c r="D48" i="1"/>
  <c r="K47" i="1"/>
  <c r="J47" i="1"/>
  <c r="I47" i="1"/>
  <c r="H47" i="1"/>
  <c r="G47" i="1"/>
  <c r="F47" i="1"/>
  <c r="E47" i="1"/>
  <c r="D47" i="1"/>
  <c r="K46" i="1"/>
  <c r="J46" i="1"/>
  <c r="I46" i="1"/>
  <c r="H46" i="1"/>
  <c r="G46" i="1"/>
  <c r="F46" i="1"/>
  <c r="E46" i="1"/>
  <c r="D46" i="1"/>
  <c r="K45" i="1"/>
  <c r="J45" i="1"/>
  <c r="I45" i="1"/>
  <c r="H45" i="1"/>
  <c r="G45" i="1"/>
  <c r="F45" i="1"/>
  <c r="E45" i="1"/>
  <c r="D45" i="1"/>
  <c r="K44" i="1"/>
  <c r="J44" i="1"/>
  <c r="I44" i="1"/>
  <c r="H44" i="1"/>
  <c r="G44" i="1"/>
  <c r="F44" i="1"/>
  <c r="E44" i="1"/>
  <c r="D44" i="1"/>
  <c r="K43" i="1"/>
  <c r="J43" i="1"/>
  <c r="I43" i="1"/>
  <c r="H43" i="1"/>
  <c r="G43" i="1"/>
  <c r="F43" i="1"/>
  <c r="E43" i="1"/>
  <c r="D43" i="1"/>
  <c r="K42" i="1"/>
  <c r="J42" i="1"/>
  <c r="I42" i="1"/>
  <c r="H42" i="1"/>
  <c r="G42" i="1"/>
  <c r="F42" i="1"/>
  <c r="E42" i="1"/>
  <c r="D42" i="1"/>
  <c r="K41" i="1"/>
  <c r="J41" i="1"/>
  <c r="I41" i="1"/>
  <c r="H41" i="1"/>
  <c r="G41" i="1"/>
  <c r="F41" i="1"/>
  <c r="E41" i="1"/>
  <c r="D41" i="1"/>
  <c r="K40" i="1"/>
  <c r="J40" i="1"/>
  <c r="I40" i="1"/>
  <c r="H40" i="1"/>
  <c r="G40" i="1"/>
  <c r="F40" i="1"/>
  <c r="E40" i="1"/>
  <c r="D40" i="1"/>
  <c r="K39" i="1"/>
  <c r="J39" i="1"/>
  <c r="I39" i="1"/>
  <c r="H39" i="1"/>
  <c r="G39" i="1"/>
  <c r="F39" i="1"/>
  <c r="E39" i="1"/>
  <c r="D39" i="1"/>
  <c r="K38" i="1"/>
  <c r="J38" i="1"/>
  <c r="I38" i="1"/>
  <c r="H38" i="1"/>
  <c r="G38" i="1"/>
  <c r="F38" i="1"/>
  <c r="E38" i="1"/>
  <c r="D38" i="1"/>
  <c r="K37" i="1"/>
  <c r="J37" i="1"/>
  <c r="I37" i="1"/>
  <c r="H37" i="1"/>
  <c r="G37" i="1"/>
  <c r="F37" i="1"/>
  <c r="E37" i="1"/>
  <c r="D37" i="1"/>
  <c r="K36" i="1"/>
  <c r="J36" i="1"/>
  <c r="I36" i="1"/>
  <c r="H36" i="1"/>
  <c r="G36" i="1"/>
  <c r="F36" i="1"/>
  <c r="E36" i="1"/>
  <c r="D36" i="1"/>
  <c r="K35" i="1"/>
  <c r="J35" i="1"/>
  <c r="I35" i="1"/>
  <c r="H35" i="1"/>
  <c r="G35" i="1"/>
  <c r="F35" i="1"/>
  <c r="E35" i="1"/>
  <c r="D35" i="1"/>
  <c r="K34" i="1"/>
  <c r="J34" i="1"/>
  <c r="I34" i="1"/>
  <c r="H34" i="1"/>
  <c r="G34" i="1"/>
  <c r="F34" i="1"/>
  <c r="E34" i="1"/>
  <c r="D34" i="1"/>
  <c r="K33" i="1"/>
  <c r="J33" i="1"/>
  <c r="I33" i="1"/>
  <c r="H33" i="1"/>
  <c r="G33" i="1"/>
  <c r="F33" i="1"/>
  <c r="E33" i="1"/>
  <c r="D33" i="1"/>
  <c r="K32" i="1"/>
  <c r="J32" i="1"/>
  <c r="I32" i="1"/>
  <c r="H32" i="1"/>
  <c r="G32" i="1"/>
  <c r="F32" i="1"/>
  <c r="E32" i="1"/>
  <c r="D32" i="1"/>
  <c r="K31" i="1"/>
  <c r="J31" i="1"/>
  <c r="I31" i="1"/>
  <c r="H31" i="1"/>
  <c r="G31" i="1"/>
  <c r="F31" i="1"/>
  <c r="E31" i="1"/>
  <c r="D31" i="1"/>
  <c r="K30" i="1"/>
  <c r="J30" i="1"/>
  <c r="I30" i="1"/>
  <c r="H30" i="1"/>
  <c r="G30" i="1"/>
  <c r="F30" i="1"/>
  <c r="E30" i="1"/>
  <c r="D30" i="1"/>
  <c r="K29" i="1"/>
  <c r="J29" i="1"/>
  <c r="I29" i="1"/>
  <c r="H29" i="1"/>
  <c r="G29" i="1"/>
  <c r="F29" i="1"/>
  <c r="E29" i="1"/>
  <c r="D29" i="1"/>
  <c r="K28" i="1"/>
  <c r="J28" i="1"/>
  <c r="I28" i="1"/>
  <c r="H28" i="1"/>
  <c r="G28" i="1"/>
  <c r="F28" i="1"/>
  <c r="E28" i="1"/>
  <c r="D28" i="1"/>
  <c r="K27" i="1"/>
  <c r="J27" i="1"/>
  <c r="I27" i="1"/>
  <c r="H27" i="1"/>
  <c r="G27" i="1"/>
  <c r="F27" i="1"/>
  <c r="E27" i="1"/>
  <c r="D27" i="1"/>
  <c r="K26" i="1"/>
  <c r="J26" i="1"/>
  <c r="I26" i="1"/>
  <c r="H26" i="1"/>
  <c r="G26" i="1"/>
  <c r="F26" i="1"/>
  <c r="E26" i="1"/>
  <c r="D26" i="1"/>
  <c r="K25" i="1"/>
  <c r="J25" i="1"/>
  <c r="I25" i="1"/>
  <c r="H25" i="1"/>
  <c r="G25" i="1"/>
  <c r="F25" i="1"/>
  <c r="E25" i="1"/>
  <c r="D25" i="1"/>
  <c r="K24" i="1"/>
  <c r="J24" i="1"/>
  <c r="I24" i="1"/>
  <c r="H24" i="1"/>
  <c r="G24" i="1"/>
  <c r="F24" i="1"/>
  <c r="E24" i="1"/>
  <c r="D24" i="1"/>
  <c r="K23" i="1"/>
  <c r="J23" i="1"/>
  <c r="I23" i="1"/>
  <c r="H23" i="1"/>
  <c r="G23" i="1"/>
  <c r="F23" i="1"/>
  <c r="E23" i="1"/>
  <c r="D23" i="1"/>
  <c r="K22" i="1"/>
  <c r="J22" i="1"/>
  <c r="I22" i="1"/>
  <c r="H22" i="1"/>
  <c r="G22" i="1"/>
  <c r="F22" i="1"/>
  <c r="E22" i="1"/>
  <c r="D22" i="1"/>
  <c r="K21" i="1"/>
  <c r="J21" i="1"/>
  <c r="I21" i="1"/>
  <c r="H21" i="1"/>
  <c r="G21" i="1"/>
  <c r="F21" i="1"/>
  <c r="E21" i="1"/>
  <c r="D21" i="1"/>
  <c r="K20" i="1"/>
  <c r="J20" i="1"/>
  <c r="I20" i="1"/>
  <c r="H20" i="1"/>
  <c r="G20" i="1"/>
  <c r="F20" i="1"/>
  <c r="E20" i="1"/>
  <c r="D20" i="1"/>
  <c r="K19" i="1"/>
  <c r="J19" i="1"/>
  <c r="I19" i="1"/>
  <c r="H19" i="1"/>
  <c r="G19" i="1"/>
  <c r="F19" i="1"/>
  <c r="E19" i="1"/>
  <c r="D19" i="1"/>
  <c r="K18" i="1"/>
  <c r="J18" i="1"/>
  <c r="I18" i="1"/>
  <c r="H18" i="1"/>
  <c r="G18" i="1"/>
  <c r="F18" i="1"/>
  <c r="E18" i="1"/>
  <c r="D18" i="1"/>
  <c r="K17" i="1"/>
  <c r="J17" i="1"/>
  <c r="I17" i="1"/>
  <c r="H17" i="1"/>
  <c r="G17" i="1"/>
  <c r="F17" i="1"/>
  <c r="E17" i="1"/>
  <c r="D17" i="1"/>
  <c r="K16" i="1"/>
  <c r="J16" i="1"/>
  <c r="I16" i="1"/>
  <c r="H16" i="1"/>
  <c r="G16" i="1"/>
  <c r="F16" i="1"/>
  <c r="E16" i="1"/>
  <c r="D16" i="1"/>
  <c r="K15" i="1"/>
  <c r="J15" i="1"/>
  <c r="I15" i="1"/>
  <c r="H15" i="1"/>
  <c r="G15" i="1"/>
  <c r="F15" i="1"/>
  <c r="E15" i="1"/>
  <c r="D15" i="1"/>
  <c r="K14" i="1"/>
  <c r="J14" i="1"/>
  <c r="I14" i="1"/>
  <c r="H14" i="1"/>
  <c r="G14" i="1"/>
  <c r="F14" i="1"/>
  <c r="E14" i="1"/>
  <c r="D14" i="1"/>
  <c r="K13" i="1"/>
  <c r="J13" i="1"/>
  <c r="I13" i="1"/>
  <c r="H13" i="1"/>
  <c r="G13" i="1"/>
  <c r="F13" i="1"/>
  <c r="E13" i="1"/>
  <c r="D13" i="1"/>
  <c r="K12" i="1"/>
  <c r="J12" i="1"/>
  <c r="I12" i="1"/>
  <c r="H12" i="1"/>
  <c r="G12" i="1"/>
  <c r="F12" i="1"/>
  <c r="E12" i="1"/>
  <c r="D12" i="1"/>
  <c r="K11" i="1"/>
  <c r="J11" i="1"/>
  <c r="I11" i="1"/>
  <c r="H11" i="1"/>
  <c r="G11" i="1"/>
  <c r="F11" i="1"/>
  <c r="E11" i="1"/>
  <c r="D11" i="1"/>
  <c r="K10" i="1"/>
  <c r="J10" i="1"/>
  <c r="I10" i="1"/>
  <c r="H10" i="1"/>
  <c r="G10" i="1"/>
  <c r="F10" i="1"/>
  <c r="E10" i="1"/>
  <c r="D10" i="1"/>
  <c r="K9" i="1"/>
  <c r="J9" i="1"/>
  <c r="I9" i="1"/>
  <c r="H9" i="1"/>
  <c r="G9" i="1"/>
  <c r="F9" i="1"/>
  <c r="E9" i="1"/>
  <c r="D9" i="1"/>
  <c r="K8" i="1"/>
  <c r="J8" i="1"/>
  <c r="I8" i="1"/>
  <c r="H8" i="1"/>
  <c r="G8" i="1"/>
  <c r="F8" i="1"/>
  <c r="E8" i="1"/>
  <c r="D8" i="1"/>
  <c r="K7" i="1"/>
  <c r="J7" i="1"/>
  <c r="I7" i="1"/>
  <c r="H7" i="1"/>
  <c r="G7" i="1"/>
  <c r="F7" i="1"/>
  <c r="E7" i="1"/>
  <c r="D7" i="1"/>
  <c r="K6" i="1"/>
  <c r="J6" i="1"/>
  <c r="I6" i="1"/>
  <c r="H6" i="1"/>
  <c r="G6" i="1"/>
  <c r="F6" i="1"/>
  <c r="E6" i="1"/>
  <c r="D6" i="1"/>
  <c r="B25" i="1"/>
  <c r="B71" i="1" l="1"/>
  <c r="O71" i="1"/>
  <c r="T71" i="1"/>
  <c r="T73" i="1"/>
  <c r="AD65" i="2"/>
  <c r="AE65" i="2" s="1"/>
  <c r="AF65" i="2"/>
  <c r="AG65" i="2" s="1"/>
  <c r="AD66" i="2"/>
  <c r="AE66" i="2"/>
  <c r="AF66" i="2"/>
  <c r="AG66" i="2"/>
  <c r="AD67" i="2"/>
  <c r="AE67" i="2"/>
  <c r="AF67" i="2"/>
  <c r="AG67" i="2"/>
  <c r="AD68" i="2"/>
  <c r="AE68" i="2" s="1"/>
  <c r="AF68" i="2"/>
  <c r="AG68" i="2" s="1"/>
  <c r="AD69" i="2"/>
  <c r="AE69" i="2" s="1"/>
  <c r="AF69" i="2"/>
  <c r="AG69" i="2" s="1"/>
  <c r="AD70" i="2"/>
  <c r="AE70" i="2"/>
  <c r="AF70" i="2"/>
  <c r="AG70" i="2"/>
  <c r="AD71" i="2"/>
  <c r="AE71" i="2"/>
  <c r="AF71" i="2"/>
  <c r="AG71" i="2"/>
  <c r="AD72" i="2"/>
  <c r="AE72" i="2" s="1"/>
  <c r="AF72" i="2"/>
  <c r="AG72" i="2" s="1"/>
  <c r="AD73" i="2"/>
  <c r="AE73" i="2" s="1"/>
  <c r="AF73" i="2"/>
  <c r="AG73" i="2" s="1"/>
  <c r="AD74" i="2"/>
  <c r="Q74" i="1" s="1"/>
  <c r="AE74" i="2"/>
  <c r="R74" i="1" s="1"/>
  <c r="AF74" i="2"/>
  <c r="W74" i="1" s="1"/>
  <c r="AG74" i="2"/>
  <c r="V74" i="1" s="1"/>
  <c r="AD75" i="2"/>
  <c r="AE75" i="2" s="1"/>
  <c r="R75" i="1" s="1"/>
  <c r="AF75" i="2"/>
  <c r="W75" i="1" s="1"/>
  <c r="AD76" i="2"/>
  <c r="AE76" i="2" s="1"/>
  <c r="AF76" i="2"/>
  <c r="AG76" i="2" s="1"/>
  <c r="AD77" i="2"/>
  <c r="AE77" i="2" s="1"/>
  <c r="R77" i="1" s="1"/>
  <c r="AF77" i="2"/>
  <c r="U77" i="1" s="1"/>
  <c r="C74" i="1"/>
  <c r="C75" i="1"/>
  <c r="C76" i="1"/>
  <c r="C77" i="1"/>
  <c r="L74" i="1"/>
  <c r="M74" i="1"/>
  <c r="N74" i="1"/>
  <c r="O74" i="1"/>
  <c r="P74" i="1"/>
  <c r="T74" i="1"/>
  <c r="L75" i="1"/>
  <c r="M75" i="1"/>
  <c r="N75" i="1"/>
  <c r="O75" i="1"/>
  <c r="P75" i="1"/>
  <c r="T75" i="1"/>
  <c r="L76" i="1"/>
  <c r="M76" i="1"/>
  <c r="N76" i="1"/>
  <c r="O76" i="1"/>
  <c r="P76" i="1"/>
  <c r="T76" i="1"/>
  <c r="L77" i="1"/>
  <c r="M77" i="1"/>
  <c r="N77" i="1"/>
  <c r="O77" i="1"/>
  <c r="P77" i="1"/>
  <c r="T77" i="1"/>
  <c r="B77" i="1"/>
  <c r="B76" i="1"/>
  <c r="B75" i="1"/>
  <c r="U74" i="1" l="1"/>
  <c r="S74" i="1"/>
  <c r="W77" i="1"/>
  <c r="AG75" i="2"/>
  <c r="V75" i="1" s="1"/>
  <c r="AG77" i="2"/>
  <c r="V77" i="1" s="1"/>
  <c r="U75" i="1"/>
  <c r="S75" i="1"/>
  <c r="S77" i="1"/>
  <c r="Q77" i="1"/>
  <c r="Q75" i="1"/>
  <c r="M58" i="1"/>
  <c r="B7" i="1" l="1"/>
  <c r="B8" i="1"/>
  <c r="B9" i="1"/>
  <c r="B10" i="1"/>
  <c r="B11" i="1"/>
  <c r="B12" i="1"/>
  <c r="B13" i="1"/>
  <c r="B14" i="1"/>
  <c r="B15" i="1"/>
  <c r="B16" i="1"/>
  <c r="B17" i="1"/>
  <c r="B18" i="1"/>
  <c r="B19" i="1"/>
  <c r="B20" i="1"/>
  <c r="B21" i="1"/>
  <c r="B22" i="1"/>
  <c r="B23" i="1"/>
  <c r="B24"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2" i="1"/>
  <c r="B73" i="1"/>
  <c r="B74" i="1"/>
  <c r="B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6" i="1"/>
  <c r="L24" i="1" l="1"/>
  <c r="M24" i="1"/>
  <c r="N24" i="1"/>
  <c r="O24" i="1"/>
  <c r="P24" i="1"/>
  <c r="T24" i="1"/>
  <c r="AD24" i="2"/>
  <c r="S24" i="1" s="1"/>
  <c r="AE24" i="2"/>
  <c r="R24" i="1" s="1"/>
  <c r="AF24" i="2"/>
  <c r="U24" i="1" s="1"/>
  <c r="AG24" i="2" l="1"/>
  <c r="V24" i="1" s="1"/>
  <c r="Q24" i="1"/>
  <c r="W24" i="1"/>
  <c r="L5" i="1"/>
  <c r="M5" i="1" s="1"/>
  <c r="L4" i="1"/>
  <c r="M4" i="1" s="1"/>
  <c r="AD7" i="2" l="1"/>
  <c r="AE7" i="2" s="1"/>
  <c r="R7" i="1" s="1"/>
  <c r="AF7" i="2"/>
  <c r="AG7" i="2" s="1"/>
  <c r="V7" i="1" s="1"/>
  <c r="AD8" i="2"/>
  <c r="AE8" i="2" s="1"/>
  <c r="R8" i="1" s="1"/>
  <c r="AF8" i="2"/>
  <c r="U8" i="1" s="1"/>
  <c r="AD9" i="2"/>
  <c r="AE9" i="2" s="1"/>
  <c r="R9" i="1" s="1"/>
  <c r="AF9" i="2"/>
  <c r="AG9" i="2" s="1"/>
  <c r="V9" i="1" s="1"/>
  <c r="AD10" i="2"/>
  <c r="AE10" i="2" s="1"/>
  <c r="R10" i="1" s="1"/>
  <c r="AF10" i="2"/>
  <c r="U10" i="1" s="1"/>
  <c r="AD11" i="2"/>
  <c r="AE11" i="2" s="1"/>
  <c r="R11" i="1" s="1"/>
  <c r="AF11" i="2"/>
  <c r="AG11" i="2" s="1"/>
  <c r="V11" i="1" s="1"/>
  <c r="AD12" i="2"/>
  <c r="AE12" i="2" s="1"/>
  <c r="R12" i="1" s="1"/>
  <c r="AF12" i="2"/>
  <c r="U12" i="1" s="1"/>
  <c r="AD13" i="2"/>
  <c r="AE13" i="2" s="1"/>
  <c r="R13" i="1" s="1"/>
  <c r="AF13" i="2"/>
  <c r="AG13" i="2" s="1"/>
  <c r="V13" i="1" s="1"/>
  <c r="AD14" i="2"/>
  <c r="AE14" i="2" s="1"/>
  <c r="R14" i="1" s="1"/>
  <c r="AF14" i="2"/>
  <c r="U14" i="1" s="1"/>
  <c r="AD15" i="2"/>
  <c r="AE15" i="2" s="1"/>
  <c r="R15" i="1" s="1"/>
  <c r="AF15" i="2"/>
  <c r="AG15" i="2" s="1"/>
  <c r="V15" i="1" s="1"/>
  <c r="AD16" i="2"/>
  <c r="AE16" i="2" s="1"/>
  <c r="R16" i="1" s="1"/>
  <c r="AF16" i="2"/>
  <c r="U16" i="1" s="1"/>
  <c r="AD17" i="2"/>
  <c r="AE17" i="2" s="1"/>
  <c r="R17" i="1" s="1"/>
  <c r="AF17" i="2"/>
  <c r="AG17" i="2" s="1"/>
  <c r="V17" i="1" s="1"/>
  <c r="AD18" i="2"/>
  <c r="AE18" i="2" s="1"/>
  <c r="R18" i="1" s="1"/>
  <c r="AF18" i="2"/>
  <c r="U18" i="1" s="1"/>
  <c r="AD19" i="2"/>
  <c r="AE19" i="2" s="1"/>
  <c r="R19" i="1" s="1"/>
  <c r="AF19" i="2"/>
  <c r="AG19" i="2" s="1"/>
  <c r="V19" i="1" s="1"/>
  <c r="AD20" i="2"/>
  <c r="AE20" i="2" s="1"/>
  <c r="R20" i="1" s="1"/>
  <c r="AF20" i="2"/>
  <c r="U20" i="1" s="1"/>
  <c r="AD21" i="2"/>
  <c r="AE21" i="2" s="1"/>
  <c r="R21" i="1" s="1"/>
  <c r="AF21" i="2"/>
  <c r="AG21" i="2" s="1"/>
  <c r="V21" i="1" s="1"/>
  <c r="AD22" i="2"/>
  <c r="AE22" i="2" s="1"/>
  <c r="R22" i="1" s="1"/>
  <c r="AF22" i="2"/>
  <c r="U22" i="1" s="1"/>
  <c r="AD23" i="2"/>
  <c r="S23" i="1" s="1"/>
  <c r="AF23" i="2"/>
  <c r="W23" i="1" s="1"/>
  <c r="AD25" i="2"/>
  <c r="AE25" i="2" s="1"/>
  <c r="R25" i="1" s="1"/>
  <c r="AF25" i="2"/>
  <c r="W25" i="1" s="1"/>
  <c r="AD26" i="2"/>
  <c r="S26" i="1" s="1"/>
  <c r="AF26" i="2"/>
  <c r="W26" i="1" s="1"/>
  <c r="AG26" i="2"/>
  <c r="V26" i="1" s="1"/>
  <c r="AD27" i="2"/>
  <c r="Q27" i="1" s="1"/>
  <c r="AF27" i="2"/>
  <c r="U27" i="1" s="1"/>
  <c r="AG27" i="2"/>
  <c r="V27" i="1" s="1"/>
  <c r="AD28" i="2"/>
  <c r="S28" i="1" s="1"/>
  <c r="AF28" i="2"/>
  <c r="W28" i="1" s="1"/>
  <c r="AG28" i="2"/>
  <c r="V28" i="1" s="1"/>
  <c r="AD29" i="2"/>
  <c r="S29" i="1" s="1"/>
  <c r="AF29" i="2"/>
  <c r="W29" i="1" s="1"/>
  <c r="AG29" i="2"/>
  <c r="V29" i="1" s="1"/>
  <c r="AD30" i="2"/>
  <c r="S30" i="1" s="1"/>
  <c r="AF30" i="2"/>
  <c r="W30" i="1" s="1"/>
  <c r="AG30" i="2"/>
  <c r="V30" i="1" s="1"/>
  <c r="AD31" i="2"/>
  <c r="Q31" i="1" s="1"/>
  <c r="AF31" i="2"/>
  <c r="U31" i="1" s="1"/>
  <c r="AG31" i="2"/>
  <c r="V31" i="1" s="1"/>
  <c r="AD32" i="2"/>
  <c r="S32" i="1" s="1"/>
  <c r="AF32" i="2"/>
  <c r="W32" i="1" s="1"/>
  <c r="AD33" i="2"/>
  <c r="AE33" i="2" s="1"/>
  <c r="R33" i="1" s="1"/>
  <c r="AF33" i="2"/>
  <c r="AG33" i="2" s="1"/>
  <c r="V33" i="1" s="1"/>
  <c r="AD34" i="2"/>
  <c r="AE34" i="2" s="1"/>
  <c r="R34" i="1" s="1"/>
  <c r="AF34" i="2"/>
  <c r="U34" i="1" s="1"/>
  <c r="AD35" i="2"/>
  <c r="AE35" i="2" s="1"/>
  <c r="R35" i="1" s="1"/>
  <c r="AF35" i="2"/>
  <c r="AG35" i="2" s="1"/>
  <c r="V35" i="1" s="1"/>
  <c r="AD36" i="2"/>
  <c r="AE36" i="2" s="1"/>
  <c r="R36" i="1" s="1"/>
  <c r="AF36" i="2"/>
  <c r="U36" i="1" s="1"/>
  <c r="AD37" i="2"/>
  <c r="AE37" i="2" s="1"/>
  <c r="R37" i="1" s="1"/>
  <c r="AF37" i="2"/>
  <c r="AG37" i="2" s="1"/>
  <c r="V37" i="1" s="1"/>
  <c r="AD38" i="2"/>
  <c r="AE38" i="2" s="1"/>
  <c r="R38" i="1" s="1"/>
  <c r="AF38" i="2"/>
  <c r="U38" i="1" s="1"/>
  <c r="AD39" i="2"/>
  <c r="AE39" i="2" s="1"/>
  <c r="R39" i="1" s="1"/>
  <c r="AF39" i="2"/>
  <c r="AG39" i="2" s="1"/>
  <c r="V39" i="1" s="1"/>
  <c r="AD40" i="2"/>
  <c r="AE40" i="2" s="1"/>
  <c r="R40" i="1" s="1"/>
  <c r="AF40" i="2"/>
  <c r="U40" i="1" s="1"/>
  <c r="AD41" i="2"/>
  <c r="AE41" i="2" s="1"/>
  <c r="R41" i="1" s="1"/>
  <c r="AF41" i="2"/>
  <c r="AG41" i="2" s="1"/>
  <c r="V41" i="1" s="1"/>
  <c r="AD42" i="2"/>
  <c r="AE42" i="2" s="1"/>
  <c r="R42" i="1" s="1"/>
  <c r="AF42" i="2"/>
  <c r="U42" i="1" s="1"/>
  <c r="AD43" i="2"/>
  <c r="AE43" i="2" s="1"/>
  <c r="R43" i="1" s="1"/>
  <c r="AF43" i="2"/>
  <c r="AG43" i="2" s="1"/>
  <c r="V43" i="1" s="1"/>
  <c r="AD44" i="2"/>
  <c r="AE44" i="2" s="1"/>
  <c r="R44" i="1" s="1"/>
  <c r="AF44" i="2"/>
  <c r="U44" i="1" s="1"/>
  <c r="AD45" i="2"/>
  <c r="AE45" i="2" s="1"/>
  <c r="R45" i="1" s="1"/>
  <c r="AF45" i="2"/>
  <c r="AG45" i="2" s="1"/>
  <c r="V45" i="1" s="1"/>
  <c r="AD46" i="2"/>
  <c r="S46" i="1" s="1"/>
  <c r="AF46" i="2"/>
  <c r="W46" i="1" s="1"/>
  <c r="AD47" i="2"/>
  <c r="AE47" i="2" s="1"/>
  <c r="R47" i="1" s="1"/>
  <c r="AF47" i="2"/>
  <c r="AD48" i="2"/>
  <c r="AE48" i="2" s="1"/>
  <c r="R48" i="1" s="1"/>
  <c r="AF48" i="2"/>
  <c r="AD49" i="2"/>
  <c r="S49" i="1" s="1"/>
  <c r="AF49" i="2"/>
  <c r="AG49" i="2" s="1"/>
  <c r="V49" i="1" s="1"/>
  <c r="AD50" i="2"/>
  <c r="Q50" i="1" s="1"/>
  <c r="AF50" i="2"/>
  <c r="AG50" i="2" s="1"/>
  <c r="V50" i="1" s="1"/>
  <c r="AD51" i="2"/>
  <c r="AE51" i="2" s="1"/>
  <c r="R51" i="1" s="1"/>
  <c r="AF51" i="2"/>
  <c r="AG51" i="2" s="1"/>
  <c r="V51" i="1" s="1"/>
  <c r="AD52" i="2"/>
  <c r="Q52" i="1" s="1"/>
  <c r="AF52" i="2"/>
  <c r="AG52" i="2" s="1"/>
  <c r="V52" i="1" s="1"/>
  <c r="AD53" i="2"/>
  <c r="AE53" i="2" s="1"/>
  <c r="R53" i="1" s="1"/>
  <c r="AF53" i="2"/>
  <c r="AG53" i="2" s="1"/>
  <c r="V53" i="1" s="1"/>
  <c r="AD54" i="2"/>
  <c r="Q54" i="1" s="1"/>
  <c r="AF54" i="2"/>
  <c r="AG54" i="2" s="1"/>
  <c r="V54" i="1" s="1"/>
  <c r="AD55" i="2"/>
  <c r="AE55" i="2" s="1"/>
  <c r="AF55" i="2"/>
  <c r="AG55" i="2" s="1"/>
  <c r="AD56" i="2"/>
  <c r="Q56" i="1" s="1"/>
  <c r="AF56" i="2"/>
  <c r="AG56" i="2" s="1"/>
  <c r="V56" i="1" s="1"/>
  <c r="AD57" i="2"/>
  <c r="AE57" i="2" s="1"/>
  <c r="R57" i="1" s="1"/>
  <c r="AF57" i="2"/>
  <c r="AG57" i="2" s="1"/>
  <c r="V57" i="1" s="1"/>
  <c r="AD58" i="2"/>
  <c r="Q58" i="1" s="1"/>
  <c r="AF58" i="2"/>
  <c r="AG58" i="2" s="1"/>
  <c r="V58" i="1" s="1"/>
  <c r="AD59" i="2"/>
  <c r="AE59" i="2" s="1"/>
  <c r="R59" i="1" s="1"/>
  <c r="AF59" i="2"/>
  <c r="AG59" i="2" s="1"/>
  <c r="V59" i="1" s="1"/>
  <c r="AD60" i="2"/>
  <c r="S60" i="1" s="1"/>
  <c r="AF60" i="2"/>
  <c r="W60" i="1" s="1"/>
  <c r="R61" i="1"/>
  <c r="V61" i="1"/>
  <c r="AD62" i="2"/>
  <c r="AE62" i="2" s="1"/>
  <c r="R62" i="1" s="1"/>
  <c r="AF62" i="2"/>
  <c r="AG62" i="2" s="1"/>
  <c r="V62" i="1" s="1"/>
  <c r="AD63" i="2"/>
  <c r="S63" i="1" s="1"/>
  <c r="AF63" i="2"/>
  <c r="AG63" i="2" s="1"/>
  <c r="V63" i="1" s="1"/>
  <c r="AD64" i="2"/>
  <c r="AE64" i="2" s="1"/>
  <c r="R64" i="1" s="1"/>
  <c r="AF64" i="2"/>
  <c r="W64" i="1" s="1"/>
  <c r="S65" i="1"/>
  <c r="V65" i="1"/>
  <c r="R66" i="1"/>
  <c r="V66" i="1"/>
  <c r="S67" i="1"/>
  <c r="V67" i="1"/>
  <c r="R68" i="1"/>
  <c r="W68" i="1"/>
  <c r="S69" i="1"/>
  <c r="V69" i="1"/>
  <c r="R70" i="1"/>
  <c r="W70" i="1"/>
  <c r="R71" i="1"/>
  <c r="V71" i="1"/>
  <c r="R72" i="1"/>
  <c r="W72" i="1"/>
  <c r="S73" i="1"/>
  <c r="V73" i="1"/>
  <c r="AF6" i="2"/>
  <c r="AG6" i="2" s="1"/>
  <c r="V6" i="1" s="1"/>
  <c r="AD6" i="2"/>
  <c r="AE6" i="2" s="1"/>
  <c r="R6" i="1" s="1"/>
  <c r="U9" i="1" l="1"/>
  <c r="U11" i="1"/>
  <c r="U13" i="1"/>
  <c r="U21" i="1"/>
  <c r="U17" i="1"/>
  <c r="W21" i="1"/>
  <c r="Q51" i="1"/>
  <c r="Q36" i="1"/>
  <c r="U15" i="1"/>
  <c r="W43" i="1"/>
  <c r="U41" i="1"/>
  <c r="U33" i="1"/>
  <c r="U70" i="1"/>
  <c r="W9" i="1"/>
  <c r="W13" i="1"/>
  <c r="W17" i="1"/>
  <c r="AE63" i="2"/>
  <c r="R63" i="1" s="1"/>
  <c r="AE46" i="2"/>
  <c r="R46" i="1" s="1"/>
  <c r="Q59" i="1"/>
  <c r="U37" i="1"/>
  <c r="U45" i="1"/>
  <c r="AE23" i="2"/>
  <c r="R23" i="1" s="1"/>
  <c r="AG46" i="2"/>
  <c r="V46" i="1" s="1"/>
  <c r="AE32" i="2"/>
  <c r="R32" i="1" s="1"/>
  <c r="AE30" i="2"/>
  <c r="R30" i="1" s="1"/>
  <c r="AE28" i="2"/>
  <c r="R28" i="1" s="1"/>
  <c r="AE26" i="2"/>
  <c r="R26" i="1" s="1"/>
  <c r="S20" i="1"/>
  <c r="R67" i="1"/>
  <c r="AE31" i="2"/>
  <c r="R31" i="1" s="1"/>
  <c r="AE29" i="2"/>
  <c r="R29" i="1" s="1"/>
  <c r="AE27" i="2"/>
  <c r="R27" i="1" s="1"/>
  <c r="AG23" i="2"/>
  <c r="V23" i="1" s="1"/>
  <c r="AG32" i="2"/>
  <c r="V32" i="1" s="1"/>
  <c r="Q44" i="1"/>
  <c r="Q63" i="1"/>
  <c r="S51" i="1"/>
  <c r="Q49" i="1"/>
  <c r="S59" i="1"/>
  <c r="V70" i="1"/>
  <c r="S71" i="1"/>
  <c r="Q20" i="1"/>
  <c r="S12" i="1"/>
  <c r="Q60" i="1"/>
  <c r="W66" i="1"/>
  <c r="U19" i="1"/>
  <c r="Q67" i="1"/>
  <c r="U66" i="1"/>
  <c r="Q16" i="1"/>
  <c r="U7" i="1"/>
  <c r="U35" i="1"/>
  <c r="U39" i="1"/>
  <c r="Q71" i="1"/>
  <c r="U43" i="1"/>
  <c r="S35" i="1"/>
  <c r="U50" i="1"/>
  <c r="W35" i="1"/>
  <c r="U58" i="1"/>
  <c r="W39" i="1"/>
  <c r="AE49" i="2"/>
  <c r="R49" i="1" s="1"/>
  <c r="Q10" i="1"/>
  <c r="Q18" i="1"/>
  <c r="Q22" i="1"/>
  <c r="Q40" i="1"/>
  <c r="U54" i="1"/>
  <c r="U62" i="1"/>
  <c r="S16" i="1"/>
  <c r="S27" i="1"/>
  <c r="S43" i="1"/>
  <c r="W27" i="1"/>
  <c r="W59" i="1"/>
  <c r="Q53" i="1"/>
  <c r="Q57" i="1"/>
  <c r="Q61" i="1"/>
  <c r="Q65" i="1"/>
  <c r="Q69" i="1"/>
  <c r="Q73" i="1"/>
  <c r="U60" i="1"/>
  <c r="U64" i="1"/>
  <c r="U68" i="1"/>
  <c r="U72" i="1"/>
  <c r="S53" i="1"/>
  <c r="S57" i="1"/>
  <c r="W7" i="1"/>
  <c r="W11" i="1"/>
  <c r="W15" i="1"/>
  <c r="W19" i="1"/>
  <c r="W33" i="1"/>
  <c r="W37" i="1"/>
  <c r="W41" i="1"/>
  <c r="W45" i="1"/>
  <c r="W62" i="1"/>
  <c r="R73" i="1"/>
  <c r="V72" i="1"/>
  <c r="R69" i="1"/>
  <c r="V68" i="1"/>
  <c r="R65" i="1"/>
  <c r="AG64" i="2"/>
  <c r="V64" i="1" s="1"/>
  <c r="AG60" i="2"/>
  <c r="V60" i="1" s="1"/>
  <c r="AE60" i="2"/>
  <c r="R60" i="1" s="1"/>
  <c r="W73" i="1"/>
  <c r="U73" i="1"/>
  <c r="S72" i="1"/>
  <c r="Q72" i="1"/>
  <c r="W71" i="1"/>
  <c r="U71" i="1"/>
  <c r="S70" i="1"/>
  <c r="Q70" i="1"/>
  <c r="W69" i="1"/>
  <c r="U69" i="1"/>
  <c r="S68" i="1"/>
  <c r="Q68" i="1"/>
  <c r="W67" i="1"/>
  <c r="U67" i="1"/>
  <c r="S66" i="1"/>
  <c r="Q66" i="1"/>
  <c r="W65" i="1"/>
  <c r="U65" i="1"/>
  <c r="S64" i="1"/>
  <c r="Q64" i="1"/>
  <c r="W63" i="1"/>
  <c r="U63" i="1"/>
  <c r="S62" i="1"/>
  <c r="Q62" i="1"/>
  <c r="U61" i="1"/>
  <c r="AE58" i="2"/>
  <c r="R58" i="1" s="1"/>
  <c r="S58" i="1"/>
  <c r="AE56" i="2"/>
  <c r="R56" i="1" s="1"/>
  <c r="S56" i="1"/>
  <c r="AE54" i="2"/>
  <c r="R54" i="1" s="1"/>
  <c r="S54" i="1"/>
  <c r="AE52" i="2"/>
  <c r="R52" i="1" s="1"/>
  <c r="S52" i="1"/>
  <c r="AE50" i="2"/>
  <c r="R50" i="1" s="1"/>
  <c r="S50" i="1"/>
  <c r="AG48" i="2"/>
  <c r="V48" i="1" s="1"/>
  <c r="U48" i="1"/>
  <c r="AG47" i="2"/>
  <c r="V47" i="1" s="1"/>
  <c r="W47" i="1"/>
  <c r="U47" i="1"/>
  <c r="AG44" i="2"/>
  <c r="V44" i="1" s="1"/>
  <c r="W44" i="1"/>
  <c r="AG42" i="2"/>
  <c r="V42" i="1" s="1"/>
  <c r="W42" i="1"/>
  <c r="AG40" i="2"/>
  <c r="V40" i="1" s="1"/>
  <c r="W40" i="1"/>
  <c r="AG38" i="2"/>
  <c r="V38" i="1" s="1"/>
  <c r="W38" i="1"/>
  <c r="AG36" i="2"/>
  <c r="V36" i="1" s="1"/>
  <c r="W36" i="1"/>
  <c r="AG34" i="2"/>
  <c r="V34" i="1" s="1"/>
  <c r="W34" i="1"/>
  <c r="AG25" i="2"/>
  <c r="V25" i="1" s="1"/>
  <c r="U25" i="1"/>
  <c r="AG22" i="2"/>
  <c r="V22" i="1" s="1"/>
  <c r="W22" i="1"/>
  <c r="AG20" i="2"/>
  <c r="V20" i="1" s="1"/>
  <c r="W20" i="1"/>
  <c r="AG18" i="2"/>
  <c r="V18" i="1" s="1"/>
  <c r="W18" i="1"/>
  <c r="AG16" i="2"/>
  <c r="V16" i="1" s="1"/>
  <c r="W16" i="1"/>
  <c r="AG14" i="2"/>
  <c r="V14" i="1" s="1"/>
  <c r="W14" i="1"/>
  <c r="AG12" i="2"/>
  <c r="V12" i="1" s="1"/>
  <c r="W12" i="1"/>
  <c r="AG10" i="2"/>
  <c r="V10" i="1" s="1"/>
  <c r="W10" i="1"/>
  <c r="AG8" i="2"/>
  <c r="V8" i="1" s="1"/>
  <c r="W8" i="1"/>
  <c r="W48" i="1"/>
  <c r="Q14" i="1"/>
  <c r="Q8" i="1"/>
  <c r="Q12" i="1"/>
  <c r="S8" i="1"/>
  <c r="Q7" i="1"/>
  <c r="Q9" i="1"/>
  <c r="Q11" i="1"/>
  <c r="Q13" i="1"/>
  <c r="Q15" i="1"/>
  <c r="Q17" i="1"/>
  <c r="Q19" i="1"/>
  <c r="Q21" i="1"/>
  <c r="Q23" i="1"/>
  <c r="Q25" i="1"/>
  <c r="Q34" i="1"/>
  <c r="Q38" i="1"/>
  <c r="Q42" i="1"/>
  <c r="Q46" i="1"/>
  <c r="Q47" i="1"/>
  <c r="U52" i="1"/>
  <c r="U56" i="1"/>
  <c r="S10" i="1"/>
  <c r="S14" i="1"/>
  <c r="S18" i="1"/>
  <c r="S22" i="1"/>
  <c r="S31" i="1"/>
  <c r="S39" i="1"/>
  <c r="S47" i="1"/>
  <c r="W31" i="1"/>
  <c r="W51" i="1"/>
  <c r="U6" i="1"/>
  <c r="Q26" i="1"/>
  <c r="Q28" i="1"/>
  <c r="Q29" i="1"/>
  <c r="Q30" i="1"/>
  <c r="Q32" i="1"/>
  <c r="Q33" i="1"/>
  <c r="Q35" i="1"/>
  <c r="Q37" i="1"/>
  <c r="Q39" i="1"/>
  <c r="Q41" i="1"/>
  <c r="Q43" i="1"/>
  <c r="Q45" i="1"/>
  <c r="Q48" i="1"/>
  <c r="U23" i="1"/>
  <c r="U26" i="1"/>
  <c r="U28" i="1"/>
  <c r="U29" i="1"/>
  <c r="U30" i="1"/>
  <c r="U32" i="1"/>
  <c r="U46" i="1"/>
  <c r="U49" i="1"/>
  <c r="U51" i="1"/>
  <c r="U53" i="1"/>
  <c r="U57" i="1"/>
  <c r="U59" i="1"/>
  <c r="S25" i="1"/>
  <c r="S33" i="1"/>
  <c r="S37" i="1"/>
  <c r="S41" i="1"/>
  <c r="S45" i="1"/>
  <c r="Q6" i="1"/>
  <c r="W6" i="1"/>
  <c r="W49" i="1"/>
  <c r="W53" i="1"/>
  <c r="W57" i="1"/>
  <c r="S6" i="1"/>
  <c r="S7" i="1"/>
  <c r="S9" i="1"/>
  <c r="S11" i="1"/>
  <c r="S13" i="1"/>
  <c r="S15" i="1"/>
  <c r="S17" i="1"/>
  <c r="S19" i="1"/>
  <c r="S21" i="1"/>
  <c r="S34" i="1"/>
  <c r="S36" i="1"/>
  <c r="S38" i="1"/>
  <c r="S40" i="1"/>
  <c r="S42" i="1"/>
  <c r="S44" i="1"/>
  <c r="S48" i="1"/>
  <c r="W50" i="1"/>
  <c r="W52" i="1"/>
  <c r="W54" i="1"/>
  <c r="W56" i="1"/>
  <c r="W58" i="1"/>
  <c r="T2" i="2" l="1"/>
  <c r="U2" i="2"/>
  <c r="V2" i="2"/>
  <c r="W2" i="2"/>
  <c r="X2" i="2"/>
  <c r="Y2" i="2"/>
  <c r="Z2" i="2"/>
  <c r="AA2" i="2"/>
  <c r="AB2" i="2"/>
  <c r="S2" i="2"/>
  <c r="T4" i="1" l="1"/>
  <c r="U5" i="1" l="1"/>
  <c r="U4" i="1"/>
  <c r="O5" i="1" l="1"/>
  <c r="N5" i="1"/>
  <c r="N4" i="1"/>
  <c r="T5" i="1"/>
  <c r="P5" i="1"/>
  <c r="P4" i="1"/>
  <c r="L7" i="1" l="1"/>
  <c r="M7" i="1"/>
  <c r="N7" i="1"/>
  <c r="O7" i="1"/>
  <c r="P7" i="1"/>
  <c r="L8" i="1"/>
  <c r="M8" i="1"/>
  <c r="N8" i="1"/>
  <c r="O8" i="1"/>
  <c r="P8" i="1"/>
  <c r="L9" i="1"/>
  <c r="M9" i="1"/>
  <c r="N9" i="1"/>
  <c r="O9" i="1"/>
  <c r="P9" i="1"/>
  <c r="L10" i="1"/>
  <c r="M10" i="1"/>
  <c r="N10" i="1"/>
  <c r="O10" i="1"/>
  <c r="P10" i="1"/>
  <c r="L11" i="1"/>
  <c r="M11" i="1"/>
  <c r="N11" i="1"/>
  <c r="O11" i="1"/>
  <c r="P11" i="1"/>
  <c r="L12" i="1"/>
  <c r="M12" i="1"/>
  <c r="N12" i="1"/>
  <c r="O12" i="1"/>
  <c r="P12" i="1"/>
  <c r="L13" i="1"/>
  <c r="M13" i="1"/>
  <c r="N13" i="1"/>
  <c r="O13" i="1"/>
  <c r="P13" i="1"/>
  <c r="L14" i="1"/>
  <c r="M14" i="1"/>
  <c r="N14" i="1"/>
  <c r="O14" i="1"/>
  <c r="P14" i="1"/>
  <c r="L15" i="1"/>
  <c r="M15" i="1"/>
  <c r="N15" i="1"/>
  <c r="O15" i="1"/>
  <c r="P15" i="1"/>
  <c r="L16" i="1"/>
  <c r="M16" i="1"/>
  <c r="N16" i="1"/>
  <c r="O16" i="1"/>
  <c r="P16" i="1"/>
  <c r="L17" i="1"/>
  <c r="M17" i="1"/>
  <c r="N17" i="1"/>
  <c r="O17" i="1"/>
  <c r="P17" i="1"/>
  <c r="L18" i="1"/>
  <c r="M18" i="1"/>
  <c r="N18" i="1"/>
  <c r="O18" i="1"/>
  <c r="P18" i="1"/>
  <c r="L19" i="1"/>
  <c r="M19" i="1"/>
  <c r="N19" i="1"/>
  <c r="O19" i="1"/>
  <c r="P19" i="1"/>
  <c r="L20" i="1"/>
  <c r="M20" i="1"/>
  <c r="N20" i="1"/>
  <c r="O20" i="1"/>
  <c r="P20" i="1"/>
  <c r="L21" i="1"/>
  <c r="M21" i="1"/>
  <c r="N21" i="1"/>
  <c r="O21" i="1"/>
  <c r="P21" i="1"/>
  <c r="L22" i="1"/>
  <c r="M22" i="1"/>
  <c r="N22" i="1"/>
  <c r="O22" i="1"/>
  <c r="P22" i="1"/>
  <c r="L23" i="1"/>
  <c r="M23" i="1"/>
  <c r="N23" i="1"/>
  <c r="O23" i="1"/>
  <c r="P23" i="1"/>
  <c r="L25" i="1"/>
  <c r="M25" i="1"/>
  <c r="N25" i="1"/>
  <c r="O25" i="1"/>
  <c r="P25" i="1"/>
  <c r="L26" i="1"/>
  <c r="M26" i="1"/>
  <c r="N26" i="1"/>
  <c r="O26" i="1"/>
  <c r="P26" i="1"/>
  <c r="L27" i="1"/>
  <c r="M27" i="1"/>
  <c r="N27" i="1"/>
  <c r="O27" i="1"/>
  <c r="P27" i="1"/>
  <c r="L28" i="1"/>
  <c r="M28" i="1"/>
  <c r="N28" i="1"/>
  <c r="O28" i="1"/>
  <c r="P28" i="1"/>
  <c r="L29" i="1"/>
  <c r="M29" i="1"/>
  <c r="N29" i="1"/>
  <c r="O29" i="1"/>
  <c r="P29" i="1"/>
  <c r="L30" i="1"/>
  <c r="M30" i="1"/>
  <c r="N30" i="1"/>
  <c r="O30" i="1"/>
  <c r="P30" i="1"/>
  <c r="L31" i="1"/>
  <c r="M31" i="1"/>
  <c r="N31" i="1"/>
  <c r="O31" i="1"/>
  <c r="P31" i="1"/>
  <c r="L32" i="1"/>
  <c r="M32" i="1"/>
  <c r="N32" i="1"/>
  <c r="O32" i="1"/>
  <c r="P32" i="1"/>
  <c r="L33" i="1"/>
  <c r="M33" i="1"/>
  <c r="N33" i="1"/>
  <c r="O33" i="1"/>
  <c r="P33" i="1"/>
  <c r="L34" i="1"/>
  <c r="M34" i="1"/>
  <c r="N34" i="1"/>
  <c r="O34" i="1"/>
  <c r="P34" i="1"/>
  <c r="L35" i="1"/>
  <c r="M35" i="1"/>
  <c r="N35" i="1"/>
  <c r="O35" i="1"/>
  <c r="P35" i="1"/>
  <c r="L36" i="1"/>
  <c r="M36" i="1"/>
  <c r="N36" i="1"/>
  <c r="O36" i="1"/>
  <c r="P36" i="1"/>
  <c r="L37" i="1"/>
  <c r="M37" i="1"/>
  <c r="N37" i="1"/>
  <c r="O37" i="1"/>
  <c r="P37" i="1"/>
  <c r="L38" i="1"/>
  <c r="M38" i="1"/>
  <c r="N38" i="1"/>
  <c r="O38" i="1"/>
  <c r="P38" i="1"/>
  <c r="L39" i="1"/>
  <c r="M39" i="1"/>
  <c r="N39" i="1"/>
  <c r="O39" i="1"/>
  <c r="P39" i="1"/>
  <c r="M40" i="1"/>
  <c r="N40" i="1"/>
  <c r="O40" i="1"/>
  <c r="P40" i="1"/>
  <c r="N41" i="1"/>
  <c r="O41" i="1"/>
  <c r="P41" i="1"/>
  <c r="M42" i="1"/>
  <c r="N42" i="1"/>
  <c r="O42" i="1"/>
  <c r="P42" i="1"/>
  <c r="M43" i="1"/>
  <c r="N43" i="1"/>
  <c r="O43" i="1"/>
  <c r="P43" i="1"/>
  <c r="M44" i="1"/>
  <c r="N44" i="1"/>
  <c r="O44" i="1"/>
  <c r="P44" i="1"/>
  <c r="M45" i="1"/>
  <c r="N45" i="1"/>
  <c r="O45" i="1"/>
  <c r="P45" i="1"/>
  <c r="M46" i="1"/>
  <c r="N46" i="1"/>
  <c r="O46" i="1"/>
  <c r="P46" i="1"/>
  <c r="M47" i="1"/>
  <c r="N47" i="1"/>
  <c r="O47" i="1"/>
  <c r="P47" i="1"/>
  <c r="M48" i="1"/>
  <c r="N48" i="1"/>
  <c r="O48" i="1"/>
  <c r="P48" i="1"/>
  <c r="M49" i="1"/>
  <c r="N49" i="1"/>
  <c r="O49" i="1"/>
  <c r="P49" i="1"/>
  <c r="M50" i="1"/>
  <c r="N50" i="1"/>
  <c r="O50" i="1"/>
  <c r="P50" i="1"/>
  <c r="M51" i="1"/>
  <c r="N51" i="1"/>
  <c r="O51" i="1"/>
  <c r="P51" i="1"/>
  <c r="L52" i="1"/>
  <c r="M52" i="1"/>
  <c r="N52" i="1"/>
  <c r="O52" i="1"/>
  <c r="P52" i="1"/>
  <c r="L53" i="1"/>
  <c r="M53" i="1"/>
  <c r="N53" i="1"/>
  <c r="O53" i="1"/>
  <c r="P53" i="1"/>
  <c r="L54" i="1"/>
  <c r="M54" i="1"/>
  <c r="N54" i="1"/>
  <c r="O54" i="1"/>
  <c r="P54" i="1"/>
  <c r="L55" i="1"/>
  <c r="M55" i="1"/>
  <c r="N55" i="1"/>
  <c r="O55" i="1"/>
  <c r="P55" i="1"/>
  <c r="L56" i="1"/>
  <c r="M56" i="1"/>
  <c r="N56" i="1"/>
  <c r="O56" i="1"/>
  <c r="P56" i="1"/>
  <c r="L57" i="1"/>
  <c r="M57" i="1"/>
  <c r="N57" i="1"/>
  <c r="O57" i="1"/>
  <c r="P57" i="1"/>
  <c r="L58" i="1"/>
  <c r="N58" i="1"/>
  <c r="O58" i="1"/>
  <c r="P58" i="1"/>
  <c r="L59" i="1"/>
  <c r="M59" i="1"/>
  <c r="N59" i="1"/>
  <c r="O59" i="1"/>
  <c r="P59" i="1"/>
  <c r="L60" i="1"/>
  <c r="M60" i="1"/>
  <c r="N60" i="1"/>
  <c r="O60" i="1"/>
  <c r="P60" i="1"/>
  <c r="L61" i="1"/>
  <c r="M61" i="1"/>
  <c r="N61" i="1"/>
  <c r="O61" i="1"/>
  <c r="P61" i="1"/>
  <c r="L62" i="1"/>
  <c r="M62" i="1"/>
  <c r="N62" i="1"/>
  <c r="O62" i="1"/>
  <c r="P62" i="1"/>
  <c r="L63" i="1"/>
  <c r="M63" i="1"/>
  <c r="N63" i="1"/>
  <c r="O63" i="1"/>
  <c r="P63" i="1"/>
  <c r="L64" i="1"/>
  <c r="M64" i="1"/>
  <c r="N64" i="1"/>
  <c r="O64" i="1"/>
  <c r="P64" i="1"/>
  <c r="L65" i="1"/>
  <c r="M65" i="1"/>
  <c r="N65" i="1"/>
  <c r="O65" i="1"/>
  <c r="P65" i="1"/>
  <c r="L66" i="1"/>
  <c r="M66" i="1"/>
  <c r="N66" i="1"/>
  <c r="O66" i="1"/>
  <c r="P66" i="1"/>
  <c r="L67" i="1"/>
  <c r="M67" i="1"/>
  <c r="N67" i="1"/>
  <c r="O67" i="1"/>
  <c r="P67" i="1"/>
  <c r="L68" i="1"/>
  <c r="M68" i="1"/>
  <c r="N68" i="1"/>
  <c r="O68" i="1"/>
  <c r="P68" i="1"/>
  <c r="M69" i="1"/>
  <c r="N69" i="1"/>
  <c r="O69" i="1"/>
  <c r="P69" i="1"/>
  <c r="L70" i="1"/>
  <c r="M70" i="1"/>
  <c r="N70" i="1"/>
  <c r="O70" i="1"/>
  <c r="P70" i="1"/>
  <c r="L71" i="1"/>
  <c r="M71" i="1"/>
  <c r="N71" i="1"/>
  <c r="P71" i="1"/>
  <c r="L72" i="1"/>
  <c r="M72" i="1"/>
  <c r="N72" i="1"/>
  <c r="O72" i="1"/>
  <c r="P72" i="1"/>
  <c r="L73" i="1"/>
  <c r="M73" i="1"/>
  <c r="N73" i="1"/>
  <c r="O73" i="1"/>
  <c r="P73" i="1"/>
  <c r="T7" i="1"/>
  <c r="T8" i="1"/>
  <c r="T9" i="1"/>
  <c r="T10" i="1"/>
  <c r="T11" i="1"/>
  <c r="T12" i="1"/>
  <c r="T13" i="1"/>
  <c r="T14" i="1"/>
  <c r="T15" i="1"/>
  <c r="T16" i="1"/>
  <c r="T17" i="1"/>
  <c r="T18" i="1"/>
  <c r="T19" i="1"/>
  <c r="T20" i="1"/>
  <c r="T21" i="1"/>
  <c r="T22" i="1"/>
  <c r="T23"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2" i="1"/>
  <c r="T6" i="1"/>
  <c r="L6" i="1"/>
  <c r="M6" i="1"/>
  <c r="N6" i="1"/>
  <c r="O6" i="1"/>
  <c r="P6" i="1"/>
  <c r="J78" i="1" l="1"/>
  <c r="I78" i="1"/>
  <c r="P78" i="1"/>
  <c r="H78" i="1"/>
  <c r="O78" i="1"/>
  <c r="F78" i="1"/>
  <c r="G78" i="1"/>
  <c r="E78" i="1"/>
  <c r="N78" i="1"/>
  <c r="D78" i="1"/>
  <c r="M78" i="1"/>
  <c r="L78" i="1"/>
  <c r="K78" i="1"/>
  <c r="T78" i="1"/>
</calcChain>
</file>

<file path=xl/sharedStrings.xml><?xml version="1.0" encoding="utf-8"?>
<sst xmlns="http://schemas.openxmlformats.org/spreadsheetml/2006/main" count="446" uniqueCount="204">
  <si>
    <t>Disease group</t>
  </si>
  <si>
    <t>Disease name</t>
  </si>
  <si>
    <t>Disease code</t>
  </si>
  <si>
    <t>ACT</t>
  </si>
  <si>
    <t>NSW</t>
  </si>
  <si>
    <t>NT</t>
  </si>
  <si>
    <t>Qld</t>
  </si>
  <si>
    <t>SA</t>
  </si>
  <si>
    <t>Tas</t>
  </si>
  <si>
    <t>Vic</t>
  </si>
  <si>
    <t>WA</t>
  </si>
  <si>
    <t>Bloodborne diseases</t>
  </si>
  <si>
    <t>Gastrointestinal diseases</t>
  </si>
  <si>
    <t>Sexually transmissible infections</t>
  </si>
  <si>
    <t>Vaccine preventable diseases</t>
  </si>
  <si>
    <t>Vectorborne diseases</t>
  </si>
  <si>
    <t>Zoonoses</t>
  </si>
  <si>
    <t>This reporting Period</t>
  </si>
  <si>
    <t>Previous reporting Period</t>
  </si>
  <si>
    <t>Same reporting period last year</t>
  </si>
  <si>
    <t>Current year
YTD</t>
  </si>
  <si>
    <t>Past Quarter</t>
  </si>
  <si>
    <t>Ratio past quarter/5 year mean</t>
  </si>
  <si>
    <t>Exceeds quarterly rolling mean +2 SD by</t>
  </si>
  <si>
    <t>Past Year</t>
  </si>
  <si>
    <t>Yearly rolling 
5 year mean</t>
  </si>
  <si>
    <t>Quarterly rolling 
5 year mean</t>
  </si>
  <si>
    <t>Ratio past  year/5 year mean</t>
  </si>
  <si>
    <t>Exceeds yearly rolling mean +2 SD by</t>
  </si>
  <si>
    <t xml:space="preserve"> </t>
  </si>
  <si>
    <t>QTR1</t>
  </si>
  <si>
    <t>QTR2</t>
  </si>
  <si>
    <t>QTR3</t>
  </si>
  <si>
    <t>QTR4</t>
  </si>
  <si>
    <t>QTR5</t>
  </si>
  <si>
    <t>Year1</t>
  </si>
  <si>
    <t>Year2</t>
  </si>
  <si>
    <t>Year3</t>
  </si>
  <si>
    <t>Year4</t>
  </si>
  <si>
    <t>Year5</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</si>
  <si>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</si>
  <si>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</si>
  <si>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</si>
  <si>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</si>
  <si>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</si>
  <si>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</si>
  <si>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</si>
  <si>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</si>
  <si>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</si>
  <si>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Report
Start|
End</t>
  </si>
  <si>
    <t>Other notifiable diseases</t>
  </si>
  <si>
    <t>Start</t>
  </si>
  <si>
    <t>End</t>
  </si>
  <si>
    <t>Listed Human diseases</t>
  </si>
  <si>
    <t>Respiratory diseases</t>
  </si>
  <si>
    <t>Hepatitis B (newly acquired)</t>
  </si>
  <si>
    <t>039</t>
  </si>
  <si>
    <t>Hepatitis B (unspecified)</t>
  </si>
  <si>
    <t>052</t>
  </si>
  <si>
    <t>Hepatitis C (newly acquired)</t>
  </si>
  <si>
    <t>040</t>
  </si>
  <si>
    <t>Hepatitis C (unspecified)</t>
  </si>
  <si>
    <t>053</t>
  </si>
  <si>
    <t>Hepatitis D</t>
  </si>
  <si>
    <t>050</t>
  </si>
  <si>
    <t>Botulism</t>
  </si>
  <si>
    <t>045</t>
  </si>
  <si>
    <t>Campylobacteriosis</t>
  </si>
  <si>
    <t>005</t>
  </si>
  <si>
    <t>Cholera</t>
  </si>
  <si>
    <t>008</t>
  </si>
  <si>
    <t>Cryptosporidiosis</t>
  </si>
  <si>
    <t>061</t>
  </si>
  <si>
    <t>Haemolytic uraemic syndrome (HUS)</t>
  </si>
  <si>
    <t>055</t>
  </si>
  <si>
    <t>Hepatitis A</t>
  </si>
  <si>
    <t>038</t>
  </si>
  <si>
    <t>Hepatitis E</t>
  </si>
  <si>
    <t>051</t>
  </si>
  <si>
    <t>Listeriosis</t>
  </si>
  <si>
    <t>018</t>
  </si>
  <si>
    <t>Paratyphoid</t>
  </si>
  <si>
    <t>080</t>
  </si>
  <si>
    <t>Salmonellosis</t>
  </si>
  <si>
    <t>030</t>
  </si>
  <si>
    <t>Shigellosis</t>
  </si>
  <si>
    <t>031</t>
  </si>
  <si>
    <t>054</t>
  </si>
  <si>
    <t>Typhoid Fever</t>
  </si>
  <si>
    <t>035</t>
  </si>
  <si>
    <t>Listed Human Diseases</t>
  </si>
  <si>
    <t>Avian influenza in humans (AIH)</t>
  </si>
  <si>
    <t>076</t>
  </si>
  <si>
    <t>081</t>
  </si>
  <si>
    <t>Middle East respiratory syndrome coronavirus (MERS-CoV)</t>
  </si>
  <si>
    <t>079</t>
  </si>
  <si>
    <t>Plague</t>
  </si>
  <si>
    <t>025</t>
  </si>
  <si>
    <t>Severe acute respiratory syndrome (SARS)</t>
  </si>
  <si>
    <t>071</t>
  </si>
  <si>
    <t>Smallpox</t>
  </si>
  <si>
    <t>069</t>
  </si>
  <si>
    <t>Viral haemorrhagic fever (NEC)</t>
  </si>
  <si>
    <t>036</t>
  </si>
  <si>
    <t>Yellow fever</t>
  </si>
  <si>
    <t>041</t>
  </si>
  <si>
    <t>Chlamydial infection</t>
  </si>
  <si>
    <t>007</t>
  </si>
  <si>
    <t>Donovanosis</t>
  </si>
  <si>
    <t>010</t>
  </si>
  <si>
    <t>Gonococcal infection</t>
  </si>
  <si>
    <t>011</t>
  </si>
  <si>
    <t>Syphilis &lt; 2 years</t>
  </si>
  <si>
    <t>066</t>
  </si>
  <si>
    <t>Syphilis &gt; 2 years or unspecified duration</t>
  </si>
  <si>
    <t>067</t>
  </si>
  <si>
    <t xml:space="preserve">Syphilis congenital </t>
  </si>
  <si>
    <t>047</t>
  </si>
  <si>
    <t>Diphtheria</t>
  </si>
  <si>
    <t>009</t>
  </si>
  <si>
    <t>Haemophilus influenzae type b</t>
  </si>
  <si>
    <t>012</t>
  </si>
  <si>
    <t>Measles</t>
  </si>
  <si>
    <t>021</t>
  </si>
  <si>
    <t>Meningococcal disease (invasive)</t>
  </si>
  <si>
    <t>022</t>
  </si>
  <si>
    <t>Mumps</t>
  </si>
  <si>
    <t>043</t>
  </si>
  <si>
    <t>Pneumococcal disease (invasive)</t>
  </si>
  <si>
    <t>065</t>
  </si>
  <si>
    <t>Poliovirus infection</t>
  </si>
  <si>
    <t>026</t>
  </si>
  <si>
    <t>Rotavirus</t>
  </si>
  <si>
    <t>077</t>
  </si>
  <si>
    <t>Rubella</t>
  </si>
  <si>
    <t>029</t>
  </si>
  <si>
    <t>Rubella congenital</t>
  </si>
  <si>
    <t>046</t>
  </si>
  <si>
    <t>Tetanus</t>
  </si>
  <si>
    <t>033</t>
  </si>
  <si>
    <t>Varicella zoster (chickenpox)</t>
  </si>
  <si>
    <t>073</t>
  </si>
  <si>
    <t>Varicella zoster (shingles)</t>
  </si>
  <si>
    <t>074</t>
  </si>
  <si>
    <t>Varicella zoster (unspecified)</t>
  </si>
  <si>
    <t>075</t>
  </si>
  <si>
    <t>Influenza (laboratory confirmed)</t>
  </si>
  <si>
    <t>062</t>
  </si>
  <si>
    <t>015</t>
  </si>
  <si>
    <t>Pertussis</t>
  </si>
  <si>
    <t>024</t>
  </si>
  <si>
    <t>083</t>
  </si>
  <si>
    <t>Tuberculosis</t>
  </si>
  <si>
    <t>034</t>
  </si>
  <si>
    <t>Barmah Forest virus infection</t>
  </si>
  <si>
    <t>048</t>
  </si>
  <si>
    <t>Chikungunya virus infection</t>
  </si>
  <si>
    <t>078</t>
  </si>
  <si>
    <t>Dengue virus infection</t>
  </si>
  <si>
    <t>003</t>
  </si>
  <si>
    <t>Flavivirus infection (unspecified)</t>
  </si>
  <si>
    <t>001</t>
  </si>
  <si>
    <t>059</t>
  </si>
  <si>
    <t>Malaria</t>
  </si>
  <si>
    <t>020</t>
  </si>
  <si>
    <t>Murray Valley encephalitis virus infection</t>
  </si>
  <si>
    <t>049</t>
  </si>
  <si>
    <t>Ross River virus infection</t>
  </si>
  <si>
    <t>002</t>
  </si>
  <si>
    <t>West Nile/Kunjin virus infection</t>
  </si>
  <si>
    <t>060</t>
  </si>
  <si>
    <t>Anthrax</t>
  </si>
  <si>
    <t>058</t>
  </si>
  <si>
    <t>Australian bat lyssavirus infection</t>
  </si>
  <si>
    <t>063</t>
  </si>
  <si>
    <t>Brucellosis</t>
  </si>
  <si>
    <t>004</t>
  </si>
  <si>
    <t>Leptospirosis</t>
  </si>
  <si>
    <t>017</t>
  </si>
  <si>
    <t>Lyssavirus infection (NEC)</t>
  </si>
  <si>
    <t>064</t>
  </si>
  <si>
    <t>084</t>
  </si>
  <si>
    <t>Ornithosis</t>
  </si>
  <si>
    <t>023</t>
  </si>
  <si>
    <t>Q fever</t>
  </si>
  <si>
    <t>027</t>
  </si>
  <si>
    <t>Rabies</t>
  </si>
  <si>
    <t>028</t>
  </si>
  <si>
    <t>Tularaemia</t>
  </si>
  <si>
    <t>070</t>
  </si>
  <si>
    <t>082</t>
  </si>
  <si>
    <t>Leprosy</t>
  </si>
  <si>
    <t>016</t>
  </si>
  <si>
    <t>-</t>
  </si>
  <si>
    <t>"" Please note that changes in laboratory testing protocols in some states are influencing case ascertainment.</t>
  </si>
  <si>
    <t>RSV</t>
  </si>
  <si>
    <t>iGAS</t>
  </si>
  <si>
    <t>STEC""</t>
  </si>
  <si>
    <t>Legionellosis</t>
  </si>
  <si>
    <t>Monkeypox virus (MPXV) infection</t>
  </si>
  <si>
    <t>COVID-19</t>
  </si>
  <si>
    <t>Japanese encephalitis virus infection</t>
  </si>
  <si>
    <t>ADT FN11/2023</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</si>
  <si>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(05/06/2023).</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</si>
</sst>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_ ;[Red]\-0.0\ "/>
    <numFmt numFmtId="167" formatCode="dd/mm/yyyy"/>
    <numFmt numFmtId="168"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1"/>
      <name val="Calibri"/>
      <family val="2"/>
      <scheme val="minor"/>
    </font>
    <font>
      <b/>
      <sz val="14"/>
      <color theme="0"/>
      <name val="Calibri"/>
      <family val="2"/>
      <scheme val="minor"/>
    </font>
    <font>
      <b/>
      <i/>
      <sz val="11"/>
      <color rgb="FFFA7D0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right style="thin">
        <color rgb="FF7F7F7F"/>
      </right>
      <top style="thin">
        <color rgb="FF7F7F7F"/>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bottom style="thin">
        <color rgb="FF7F7F7F"/>
      </bottom>
      <diagonal/>
    </border>
    <border>
      <left/>
      <right/>
      <top style="thin">
        <color indexed="64"/>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172">
    <xf numFmtId="0" fontId="0" fillId="0" borderId="0" xfId="0"/>
    <xf numFmtId="0" fontId="18" fillId="0" borderId="0" xfId="0" applyFont="1" applyAlignment="1">
      <alignment horizontal="center" textRotation="90"/>
    </xf>
    <xf numFmtId="0" fontId="0" fillId="0" borderId="10" xfId="0" applyBorder="1"/>
    <xf numFmtId="165" fontId="0" fillId="0" borderId="10" xfId="1" applyNumberFormat="1" applyFont="1" applyBorder="1"/>
    <xf numFmtId="49" fontId="0" fillId="0" borderId="10" xfId="0" applyNumberFormat="1" applyBorder="1" applyAlignment="1">
      <alignment horizontal="center"/>
    </xf>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0" fontId="11" fillId="6" borderId="15" xfId="12" applyBorder="1" applyAlignment="1">
      <alignment horizontal="center" vertical="center" textRotation="90"/>
    </xf>
    <xf numFmtId="165" fontId="0" fillId="0" borderId="14" xfId="1" applyNumberFormat="1" applyFont="1" applyBorder="1"/>
    <xf numFmtId="165" fontId="0" fillId="0" borderId="16" xfId="1" applyNumberFormat="1" applyFont="1" applyBorder="1"/>
    <xf numFmtId="165" fontId="0" fillId="0" borderId="17" xfId="1" applyNumberFormat="1" applyFont="1" applyBorder="1"/>
    <xf numFmtId="165" fontId="0" fillId="0" borderId="18" xfId="1" applyNumberFormat="1" applyFont="1" applyBorder="1"/>
    <xf numFmtId="165" fontId="0" fillId="0" borderId="19" xfId="1" applyNumberFormat="1" applyFont="1" applyBorder="1"/>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0" fillId="34" borderId="19" xfId="1" applyNumberFormat="1" applyFont="1" applyFill="1" applyBorder="1"/>
    <xf numFmtId="165" fontId="0" fillId="34" borderId="13" xfId="1" applyNumberFormat="1" applyFont="1" applyFill="1" applyBorder="1"/>
    <xf numFmtId="165" fontId="0" fillId="34" borderId="20" xfId="1" applyNumberFormat="1" applyFont="1" applyFill="1" applyBorder="1"/>
    <xf numFmtId="165" fontId="0" fillId="34" borderId="10" xfId="1" applyNumberFormat="1" applyFont="1" applyFill="1" applyBorder="1"/>
    <xf numFmtId="0" fontId="0" fillId="0" borderId="12" xfId="0" applyBorder="1"/>
    <xf numFmtId="165" fontId="0" fillId="34" borderId="30" xfId="1" applyNumberFormat="1" applyFont="1" applyFill="1" applyBorder="1"/>
    <xf numFmtId="165" fontId="0" fillId="0" borderId="31" xfId="1" applyNumberFormat="1" applyFont="1" applyBorder="1"/>
    <xf numFmtId="165" fontId="0" fillId="34" borderId="31" xfId="1" applyNumberFormat="1" applyFont="1" applyFill="1" applyBorder="1"/>
    <xf numFmtId="165" fontId="0" fillId="0" borderId="32" xfId="1" applyNumberFormat="1" applyFont="1" applyBorder="1"/>
    <xf numFmtId="165" fontId="0" fillId="0" borderId="28" xfId="1" applyNumberFormat="1" applyFont="1" applyBorder="1"/>
    <xf numFmtId="0" fontId="0" fillId="0" borderId="33" xfId="0" applyBorder="1"/>
    <xf numFmtId="165" fontId="0" fillId="34" borderId="16" xfId="1" applyNumberFormat="1" applyFont="1" applyFill="1" applyBorder="1"/>
    <xf numFmtId="165" fontId="0" fillId="34" borderId="17" xfId="1" applyNumberFormat="1" applyFont="1" applyFill="1" applyBorder="1"/>
    <xf numFmtId="165" fontId="0" fillId="0" borderId="33" xfId="1" applyNumberFormat="1" applyFont="1" applyBorder="1"/>
    <xf numFmtId="165" fontId="0" fillId="0" borderId="30" xfId="1" applyNumberFormat="1" applyFont="1" applyBorder="1"/>
    <xf numFmtId="0" fontId="0" fillId="0" borderId="22" xfId="0" applyBorder="1"/>
    <xf numFmtId="0" fontId="0" fillId="0" borderId="11" xfId="0" applyBorder="1" applyAlignment="1">
      <alignment horizontal="center"/>
    </xf>
    <xf numFmtId="0" fontId="0" fillId="0" borderId="34" xfId="0" applyBorder="1" applyAlignment="1">
      <alignment horizontal="center"/>
    </xf>
    <xf numFmtId="0" fontId="0" fillId="0" borderId="29" xfId="0" applyBorder="1" applyAlignment="1">
      <alignment horizontal="center"/>
    </xf>
    <xf numFmtId="164" fontId="1" fillId="35" borderId="21" xfId="1" applyNumberFormat="1" applyFont="1" applyFill="1" applyBorder="1"/>
    <xf numFmtId="164" fontId="1" fillId="35" borderId="14" xfId="1" applyNumberFormat="1" applyFont="1" applyFill="1" applyBorder="1"/>
    <xf numFmtId="164" fontId="1" fillId="35" borderId="18" xfId="1" applyNumberFormat="1" applyFont="1" applyFill="1" applyBorder="1"/>
    <xf numFmtId="164" fontId="1" fillId="35" borderId="32" xfId="1" applyNumberFormat="1" applyFont="1" applyFill="1" applyBorder="1"/>
    <xf numFmtId="0" fontId="13" fillId="7" borderId="10" xfId="14" applyBorder="1" applyAlignment="1">
      <alignment horizontal="center" vertical="center" wrapText="1"/>
    </xf>
    <xf numFmtId="0" fontId="13" fillId="7" borderId="10" xfId="14" applyBorder="1" applyAlignment="1">
      <alignment horizontal="center" vertical="center" textRotation="90"/>
    </xf>
    <xf numFmtId="0" fontId="13" fillId="7" borderId="10" xfId="14" applyBorder="1" applyAlignment="1">
      <alignment horizontal="center" vertical="center"/>
    </xf>
    <xf numFmtId="14" fontId="22" fillId="37" borderId="10" xfId="12" applyNumberFormat="1" applyFont="1" applyFill="1" applyBorder="1" applyAlignment="1">
      <alignment horizontal="center" vertical="center"/>
    </xf>
    <xf numFmtId="0" fontId="11" fillId="6" borderId="41" xfId="12" applyBorder="1" applyAlignment="1">
      <alignment horizontal="center" vertical="center" textRotation="90"/>
    </xf>
    <xf numFmtId="14" fontId="22" fillId="37" borderId="12" xfId="12" applyNumberFormat="1" applyFont="1" applyFill="1" applyBorder="1" applyAlignment="1">
      <alignment horizontal="center" vertical="center"/>
    </xf>
    <xf numFmtId="49" fontId="13" fillId="7" borderId="10" xfId="14" applyNumberFormat="1" applyBorder="1" applyAlignment="1">
      <alignment horizontal="center" vertical="center" textRotation="90"/>
    </xf>
    <xf numFmtId="0" fontId="13" fillId="38" borderId="51" xfId="14" applyFill="1" applyBorder="1" applyAlignment="1">
      <alignment horizontal="center" vertical="center" wrapText="1"/>
    </xf>
    <xf numFmtId="0" fontId="13" fillId="38" borderId="47" xfId="14" applyFill="1" applyBorder="1" applyAlignment="1">
      <alignment horizontal="center" vertical="center" wrapText="1"/>
    </xf>
    <xf numFmtId="167" fontId="17" fillId="38" borderId="23" xfId="14" applyNumberFormat="1" applyFont="1" applyFill="1" applyBorder="1" applyAlignment="1">
      <alignment horizontal="center" vertical="center" wrapText="1"/>
    </xf>
    <xf numFmtId="167" fontId="17" fillId="38" borderId="36" xfId="14" applyNumberFormat="1" applyFont="1" applyFill="1" applyBorder="1" applyAlignment="1">
      <alignment horizontal="center" vertical="center" wrapText="1"/>
    </xf>
    <xf numFmtId="0" fontId="13" fillId="38" borderId="55" xfId="14" applyFill="1" applyBorder="1" applyAlignment="1">
      <alignment horizontal="center" vertical="center" wrapText="1"/>
    </xf>
    <xf numFmtId="167" fontId="17" fillId="38" borderId="50" xfId="14" applyNumberFormat="1" applyFont="1" applyFill="1" applyBorder="1" applyAlignment="1">
      <alignment horizontal="center" vertical="center" wrapText="1"/>
    </xf>
    <xf numFmtId="167" fontId="17" fillId="38" borderId="56" xfId="14" applyNumberFormat="1" applyFont="1" applyFill="1" applyBorder="1" applyAlignment="1">
      <alignment horizontal="center" vertical="center" wrapText="1"/>
    </xf>
    <xf numFmtId="0" fontId="13" fillId="39" borderId="51" xfId="14" applyFill="1" applyBorder="1" applyAlignment="1">
      <alignment horizontal="center" vertical="center" wrapText="1"/>
    </xf>
    <xf numFmtId="167" fontId="17" fillId="39" borderId="40" xfId="14" applyNumberFormat="1" applyFont="1" applyFill="1" applyBorder="1" applyAlignment="1">
      <alignment horizontal="center" vertical="center" wrapText="1"/>
    </xf>
    <xf numFmtId="167" fontId="17" fillId="39" borderId="35" xfId="14" applyNumberFormat="1" applyFont="1" applyFill="1" applyBorder="1" applyAlignment="1">
      <alignment horizontal="center" vertical="center" wrapText="1"/>
    </xf>
    <xf numFmtId="0" fontId="13" fillId="40" borderId="47" xfId="14" applyFill="1" applyBorder="1" applyAlignment="1">
      <alignment horizontal="center" vertical="center" wrapText="1"/>
    </xf>
    <xf numFmtId="167" fontId="17" fillId="40" borderId="23" xfId="14" applyNumberFormat="1" applyFont="1" applyFill="1" applyBorder="1" applyAlignment="1">
      <alignment horizontal="center" vertical="center" wrapText="1"/>
    </xf>
    <xf numFmtId="0" fontId="13" fillId="40" borderId="51" xfId="14" applyFill="1" applyBorder="1" applyAlignment="1">
      <alignment horizontal="center" vertical="center" wrapText="1"/>
    </xf>
    <xf numFmtId="167" fontId="17" fillId="40" borderId="40"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167" fontId="17" fillId="40" borderId="36" xfId="14" applyNumberFormat="1" applyFont="1" applyFill="1" applyBorder="1" applyAlignment="1">
      <alignment horizontal="center" vertical="center" wrapText="1"/>
    </xf>
    <xf numFmtId="0" fontId="0" fillId="0" borderId="13" xfId="0" applyBorder="1"/>
    <xf numFmtId="0" fontId="0" fillId="0" borderId="16" xfId="0" applyBorder="1"/>
    <xf numFmtId="2" fontId="0" fillId="0" borderId="0" xfId="0" applyNumberFormat="1"/>
    <xf numFmtId="168" fontId="0" fillId="0" borderId="0" xfId="0" applyNumberFormat="1"/>
    <xf numFmtId="168" fontId="13" fillId="7" borderId="10" xfId="14" applyNumberFormat="1" applyBorder="1" applyAlignment="1">
      <alignment horizontal="center" vertical="center" wrapText="1"/>
    </xf>
    <xf numFmtId="164" fontId="0" fillId="0" borderId="10" xfId="1" applyNumberFormat="1" applyFont="1" applyBorder="1" applyAlignment="1">
      <alignment horizontal="center"/>
    </xf>
    <xf numFmtId="164" fontId="0" fillId="0" borderId="17" xfId="1" applyNumberFormat="1" applyFont="1" applyBorder="1" applyAlignment="1">
      <alignment horizontal="center"/>
    </xf>
    <xf numFmtId="164" fontId="0" fillId="0" borderId="31" xfId="1" applyNumberFormat="1" applyFont="1" applyBorder="1" applyAlignment="1">
      <alignment horizontal="center"/>
    </xf>
    <xf numFmtId="164" fontId="0" fillId="0" borderId="22" xfId="1" applyNumberFormat="1" applyFont="1" applyBorder="1" applyAlignment="1">
      <alignment horizontal="center"/>
    </xf>
    <xf numFmtId="164" fontId="0" fillId="0" borderId="12" xfId="1" applyNumberFormat="1" applyFont="1" applyBorder="1" applyAlignment="1">
      <alignment horizontal="center"/>
    </xf>
    <xf numFmtId="164" fontId="0" fillId="0" borderId="33" xfId="1" applyNumberFormat="1" applyFont="1" applyBorder="1" applyAlignment="1">
      <alignment horizontal="center"/>
    </xf>
    <xf numFmtId="164" fontId="0" fillId="0" borderId="28" xfId="1" applyNumberFormat="1" applyFont="1" applyBorder="1" applyAlignment="1">
      <alignment horizontal="center"/>
    </xf>
    <xf numFmtId="167" fontId="13" fillId="38" borderId="40" xfId="14" applyNumberFormat="1" applyFill="1" applyBorder="1" applyAlignment="1">
      <alignment horizontal="center" vertical="center" wrapText="1"/>
    </xf>
    <xf numFmtId="167" fontId="13" fillId="38" borderId="35" xfId="14" applyNumberFormat="1" applyFill="1" applyBorder="1" applyAlignment="1">
      <alignment horizontal="center" vertical="center" wrapText="1"/>
    </xf>
    <xf numFmtId="0" fontId="13" fillId="7" borderId="11" xfId="14" applyBorder="1" applyAlignment="1">
      <alignment horizontal="center" vertical="center" wrapText="1"/>
    </xf>
    <xf numFmtId="0" fontId="24" fillId="6" borderId="58" xfId="12" applyFont="1" applyBorder="1" applyAlignment="1">
      <alignment horizontal="center" vertical="center" wrapText="1"/>
    </xf>
    <xf numFmtId="14" fontId="11" fillId="6" borderId="59" xfId="12" applyNumberFormat="1" applyBorder="1" applyAlignment="1">
      <alignment horizontal="center" vertical="center" wrapText="1"/>
    </xf>
    <xf numFmtId="14" fontId="11" fillId="6" borderId="4" xfId="12" applyNumberFormat="1" applyAlignment="1">
      <alignment horizontal="center" vertical="center" wrapText="1"/>
    </xf>
    <xf numFmtId="164" fontId="0" fillId="0" borderId="20" xfId="1" applyNumberFormat="1" applyFont="1" applyBorder="1" applyAlignment="1">
      <alignment horizontal="center"/>
    </xf>
    <xf numFmtId="49" fontId="0" fillId="0" borderId="10" xfId="0" quotePrefix="1" applyNumberFormat="1"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49" fontId="0" fillId="0" borderId="27" xfId="0" applyNumberFormat="1" applyBorder="1" applyAlignment="1">
      <alignment horizontal="center"/>
    </xf>
    <xf numFmtId="165" fontId="0" fillId="34" borderId="58" xfId="0" applyNumberFormat="1" applyFill="1" applyBorder="1"/>
    <xf numFmtId="0" fontId="0" fillId="41" borderId="12" xfId="0" applyFill="1" applyBorder="1"/>
    <xf numFmtId="0" fontId="0" fillId="41" borderId="11" xfId="0" applyFill="1" applyBorder="1" applyAlignment="1">
      <alignment horizontal="center"/>
    </xf>
    <xf numFmtId="165" fontId="0" fillId="41" borderId="13" xfId="1" applyNumberFormat="1" applyFont="1" applyFill="1" applyBorder="1"/>
    <xf numFmtId="165" fontId="0" fillId="41" borderId="10" xfId="1" applyNumberFormat="1" applyFont="1" applyFill="1" applyBorder="1"/>
    <xf numFmtId="165" fontId="0" fillId="41" borderId="14" xfId="1" applyNumberFormat="1" applyFont="1" applyFill="1" applyBorder="1"/>
    <xf numFmtId="165" fontId="0" fillId="41" borderId="12" xfId="1" applyNumberFormat="1" applyFont="1" applyFill="1" applyBorder="1"/>
    <xf numFmtId="164" fontId="0" fillId="41" borderId="10" xfId="1" applyNumberFormat="1" applyFont="1" applyFill="1" applyBorder="1" applyAlignment="1">
      <alignment horizontal="center"/>
    </xf>
    <xf numFmtId="164" fontId="1" fillId="41" borderId="14" xfId="1" applyNumberFormat="1" applyFont="1" applyFill="1" applyBorder="1"/>
    <xf numFmtId="164" fontId="0" fillId="41" borderId="12" xfId="1" applyNumberFormat="1" applyFont="1" applyFill="1" applyBorder="1" applyAlignment="1">
      <alignment horizontal="center"/>
    </xf>
    <xf numFmtId="0" fontId="0" fillId="36" borderId="11" xfId="0" applyFill="1" applyBorder="1" applyAlignment="1">
      <alignment horizontal="center"/>
    </xf>
    <xf numFmtId="165" fontId="0" fillId="34" borderId="40" xfId="1" applyNumberFormat="1" applyFont="1" applyFill="1" applyBorder="1"/>
    <xf numFmtId="165" fontId="0" fillId="0" borderId="20" xfId="1" applyNumberFormat="1" applyFont="1" applyBorder="1" applyAlignment="1">
      <alignment horizontal="center"/>
    </xf>
    <xf numFmtId="165" fontId="0" fillId="0" borderId="60" xfId="1" applyNumberFormat="1" applyFont="1" applyBorder="1"/>
    <xf numFmtId="164" fontId="0" fillId="0" borderId="16" xfId="1" applyNumberFormat="1" applyFont="1" applyBorder="1" applyAlignment="1">
      <alignment horizontal="center"/>
    </xf>
    <xf numFmtId="0" fontId="0" fillId="36" borderId="22" xfId="0" applyFill="1" applyBorder="1"/>
    <xf numFmtId="0" fontId="0" fillId="36" borderId="27" xfId="0" applyFill="1" applyBorder="1" applyAlignment="1">
      <alignment horizontal="center"/>
    </xf>
    <xf numFmtId="0" fontId="0" fillId="0" borderId="27" xfId="0" applyBorder="1" applyAlignment="1">
      <alignment horizontal="center"/>
    </xf>
    <xf numFmtId="0" fontId="0" fillId="0" borderId="30" xfId="0" applyBorder="1"/>
    <xf numFmtId="0" fontId="0" fillId="36" borderId="13" xfId="0" applyFill="1" applyBorder="1"/>
    <xf numFmtId="165" fontId="0" fillId="0" borderId="26" xfId="0" applyNumberFormat="1" applyBorder="1"/>
    <xf numFmtId="0" fontId="0" fillId="0" borderId="0" xfId="0" applyBorder="1"/>
    <xf numFmtId="164" fontId="1" fillId="35" borderId="27" xfId="1" applyNumberFormat="1" applyFont="1" applyFill="1" applyBorder="1"/>
    <xf numFmtId="0" fontId="0" fillId="36" borderId="35" xfId="0" applyFill="1" applyBorder="1"/>
    <xf numFmtId="0" fontId="0" fillId="36" borderId="37" xfId="0" applyFill="1" applyBorder="1" applyAlignment="1">
      <alignment horizontal="center"/>
    </xf>
    <xf numFmtId="0" fontId="0" fillId="36" borderId="0" xfId="0" applyFill="1"/>
    <xf numFmtId="0" fontId="0" fillId="36" borderId="10" xfId="0" applyFill="1" applyBorder="1"/>
    <xf numFmtId="49" fontId="0" fillId="36" borderId="10" xfId="0" applyNumberFormat="1" applyFill="1" applyBorder="1" applyAlignment="1">
      <alignment horizontal="center"/>
    </xf>
    <xf numFmtId="49" fontId="0" fillId="36" borderId="0" xfId="0" applyNumberFormat="1" applyFill="1" applyAlignment="1">
      <alignment horizontal="center"/>
    </xf>
    <xf numFmtId="165" fontId="0" fillId="36" borderId="10" xfId="1" applyNumberFormat="1" applyFont="1" applyFill="1" applyBorder="1"/>
    <xf numFmtId="0" fontId="0" fillId="0" borderId="12" xfId="0" applyBorder="1"/>
    <xf numFmtId="0" fontId="0" fillId="0" borderId="11" xfId="0" applyBorder="1" applyAlignment="1">
      <alignment horizontal="center"/>
    </xf>
    <xf numFmtId="0" fontId="25" fillId="0" borderId="0" xfId="0" applyFont="1" applyAlignment="1">
      <alignment vertical="top" wrapText="1"/>
    </xf>
    <xf numFmtId="0" fontId="25" fillId="0" borderId="0" xfId="0" applyFont="1" applyAlignment="1">
      <alignment horizontal="center" vertical="top" wrapText="1"/>
    </xf>
    <xf numFmtId="0" fontId="23" fillId="33" borderId="44" xfId="0" applyFont="1" applyFill="1" applyBorder="1" applyAlignment="1">
      <alignment horizontal="center"/>
    </xf>
    <xf numFmtId="0" fontId="23" fillId="33" borderId="45" xfId="0" applyFont="1" applyFill="1" applyBorder="1" applyAlignment="1">
      <alignment horizontal="center"/>
    </xf>
    <xf numFmtId="0" fontId="20" fillId="33" borderId="42" xfId="0" applyFont="1" applyFill="1" applyBorder="1" applyAlignment="1">
      <alignment horizontal="center" vertical="center"/>
    </xf>
    <xf numFmtId="0" fontId="20" fillId="33" borderId="43" xfId="0" applyFont="1" applyFill="1" applyBorder="1" applyAlignment="1">
      <alignment horizontal="center" vertical="center"/>
    </xf>
    <xf numFmtId="0" fontId="20" fillId="33" borderId="46" xfId="0" applyFont="1" applyFill="1" applyBorder="1" applyAlignment="1">
      <alignment horizontal="center" vertical="center"/>
    </xf>
    <xf numFmtId="0" fontId="20" fillId="33" borderId="39" xfId="0" applyFont="1" applyFill="1" applyBorder="1" applyAlignment="1">
      <alignment horizontal="center" vertical="center"/>
    </xf>
    <xf numFmtId="0" fontId="19" fillId="36" borderId="17" xfId="0" applyFont="1" applyFill="1" applyBorder="1" applyAlignment="1">
      <alignment horizontal="center" vertical="center"/>
    </xf>
    <xf numFmtId="166" fontId="13" fillId="39" borderId="55" xfId="14" applyNumberFormat="1" applyFill="1" applyBorder="1" applyAlignment="1">
      <alignment horizontal="center" vertical="center" wrapText="1"/>
    </xf>
    <xf numFmtId="166" fontId="13" fillId="39" borderId="50" xfId="14" applyNumberFormat="1" applyFill="1" applyBorder="1" applyAlignment="1">
      <alignment horizontal="center" vertical="center" wrapText="1"/>
    </xf>
    <xf numFmtId="166" fontId="13" fillId="39" borderId="56" xfId="14" applyNumberFormat="1" applyFill="1" applyBorder="1" applyAlignment="1">
      <alignment horizontal="center" vertical="center" wrapText="1"/>
    </xf>
    <xf numFmtId="0" fontId="13" fillId="40" borderId="53" xfId="14" applyFill="1" applyBorder="1" applyAlignment="1">
      <alignment horizontal="center" vertical="center" wrapText="1"/>
    </xf>
    <xf numFmtId="0" fontId="13" fillId="40" borderId="48" xfId="14" applyFill="1" applyBorder="1" applyAlignment="1">
      <alignment horizontal="center" vertical="center" wrapText="1"/>
    </xf>
    <xf numFmtId="0" fontId="13" fillId="40" borderId="49" xfId="14" applyFill="1" applyBorder="1" applyAlignment="1">
      <alignment horizontal="center" vertical="center" wrapText="1"/>
    </xf>
    <xf numFmtId="166" fontId="13" fillId="40" borderId="52" xfId="14" applyNumberFormat="1" applyFill="1" applyBorder="1" applyAlignment="1">
      <alignment horizontal="center" vertical="center" wrapText="1"/>
    </xf>
    <xf numFmtId="166" fontId="13" fillId="40" borderId="38"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0" fontId="13" fillId="7" borderId="20" xfId="14" applyBorder="1" applyAlignment="1">
      <alignment horizontal="center" vertical="center" textRotation="90"/>
    </xf>
    <xf numFmtId="0" fontId="13" fillId="7" borderId="10" xfId="14" applyBorder="1" applyAlignment="1">
      <alignment horizontal="center" vertical="center" textRotation="90"/>
    </xf>
    <xf numFmtId="0" fontId="13" fillId="7" borderId="17" xfId="14" applyBorder="1" applyAlignment="1">
      <alignment horizontal="center" vertical="center" textRotation="90"/>
    </xf>
    <xf numFmtId="0" fontId="13" fillId="7" borderId="27" xfId="14" applyBorder="1" applyAlignment="1">
      <alignment horizontal="center" vertical="center" textRotation="90"/>
    </xf>
    <xf numFmtId="0" fontId="13" fillId="7" borderId="11" xfId="14" applyBorder="1" applyAlignment="1">
      <alignment horizontal="center" vertical="center" textRotation="90"/>
    </xf>
    <xf numFmtId="0" fontId="13" fillId="7" borderId="34" xfId="14" applyBorder="1" applyAlignment="1">
      <alignment horizontal="center" vertical="center" textRotation="90"/>
    </xf>
    <xf numFmtId="0" fontId="13" fillId="39" borderId="53" xfId="14" applyFill="1" applyBorder="1" applyAlignment="1">
      <alignment horizontal="center" vertical="center" wrapText="1"/>
    </xf>
    <xf numFmtId="0" fontId="13" fillId="39" borderId="48" xfId="14" applyFill="1" applyBorder="1" applyAlignment="1">
      <alignment horizontal="center" vertical="center" wrapText="1"/>
    </xf>
    <xf numFmtId="0" fontId="13" fillId="39" borderId="49"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23" xfId="14" applyFill="1" applyBorder="1" applyAlignment="1">
      <alignment horizontal="center" vertical="center" wrapText="1"/>
    </xf>
    <xf numFmtId="0" fontId="13" fillId="39" borderId="36" xfId="14" applyFill="1" applyBorder="1" applyAlignment="1">
      <alignment horizontal="center" vertical="center" wrapText="1"/>
    </xf>
    <xf numFmtId="0" fontId="19" fillId="36" borderId="54" xfId="0" applyFont="1" applyFill="1" applyBorder="1" applyAlignment="1">
      <alignment horizontal="center" vertical="center"/>
    </xf>
    <xf numFmtId="0" fontId="19" fillId="36" borderId="57" xfId="0" applyFont="1" applyFill="1" applyBorder="1" applyAlignment="1">
      <alignment horizontal="center" vertical="center"/>
    </xf>
    <xf numFmtId="0" fontId="21" fillId="37" borderId="25" xfId="0" applyFont="1" applyFill="1" applyBorder="1" applyAlignment="1">
      <alignment horizontal="center" vertical="center" wrapText="1"/>
    </xf>
    <xf numFmtId="0" fontId="21" fillId="37" borderId="26" xfId="0" applyFont="1" applyFill="1" applyBorder="1" applyAlignment="1">
      <alignment horizontal="center" vertical="center" wrapText="1"/>
    </xf>
    <xf numFmtId="0" fontId="25" fillId="0" borderId="0" xfId="0" applyFont="1" applyAlignment="1">
      <alignment horizontal="left" vertical="top" wrapText="1"/>
    </xf>
    <xf numFmtId="0" fontId="13" fillId="7" borderId="22" xfId="14" applyBorder="1" applyAlignment="1">
      <alignment horizontal="center" vertical="center" textRotation="90"/>
    </xf>
    <xf numFmtId="0" fontId="13" fillId="7" borderId="12" xfId="14" applyBorder="1" applyAlignment="1">
      <alignment horizontal="center" vertical="center" textRotation="90"/>
    </xf>
    <xf numFmtId="0" fontId="13" fillId="7" borderId="33" xfId="14" applyBorder="1" applyAlignment="1">
      <alignment horizontal="center" vertical="center" textRotation="90"/>
    </xf>
    <xf numFmtId="0" fontId="21" fillId="37" borderId="24" xfId="0" applyFont="1" applyFill="1" applyBorder="1" applyAlignment="1">
      <alignment horizontal="center" vertical="center" wrapText="1"/>
    </xf>
    <xf numFmtId="0" fontId="0" fillId="0" borderId="26" xfId="0" applyBorder="1" applyAlignment="1"/>
    <xf numFmtId="0" fontId="25" fillId="0" borderId="0" xfId="0" applyFont="1" applyAlignment="1">
      <alignment horizontal="left"/>
    </xf>
    <xf numFmtId="0" fontId="25" fillId="0" borderId="0" xfId="0" applyFont="1" applyAlignment="1">
      <alignment horizontal="left" wrapText="1"/>
    </xf>
    <xf numFmtId="0" fontId="13" fillId="7" borderId="19" xfId="14" applyBorder="1" applyAlignment="1">
      <alignment horizontal="center" vertical="center"/>
    </xf>
    <xf numFmtId="0" fontId="13" fillId="7" borderId="13" xfId="14" applyBorder="1" applyAlignment="1">
      <alignment horizontal="center" vertical="center"/>
    </xf>
    <xf numFmtId="0" fontId="13" fillId="7" borderId="16" xfId="14" applyBorder="1" applyAlignment="1">
      <alignment horizontal="center" vertical="center"/>
    </xf>
    <xf numFmtId="0" fontId="13" fillId="7" borderId="20" xfId="14" applyBorder="1" applyAlignment="1">
      <alignment horizontal="center" vertical="center"/>
    </xf>
    <xf numFmtId="0" fontId="13" fillId="7" borderId="10" xfId="14" applyBorder="1" applyAlignment="1">
      <alignment horizontal="center" vertical="center"/>
    </xf>
    <xf numFmtId="0" fontId="13" fillId="7" borderId="17" xfId="14" applyBorder="1" applyAlignment="1">
      <alignment horizontal="center" vertical="center"/>
    </xf>
    <xf numFmtId="49" fontId="13" fillId="7" borderId="21"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8" xfId="14" applyNumberFormat="1" applyBorder="1" applyAlignment="1">
      <alignment horizontal="center" vertical="center" textRotation="90"/>
    </xf>
    <xf numFmtId="0" fontId="0" fillId="0" borderId="26" xfId="0" applyBorder="1" applyAlignment="1">
      <alignment horizontal="center" vertical="center" wrapText="1"/>
    </xf>
    <xf numFmtId="164" fontId="1" fillId="35" borderId="14" xfId="1" applyNumberFormat="1" applyFont="1" applyFill="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3" xr:uid="{DAC44DC8-FD44-4246-8A0C-DA5AE661481D}"/>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83"/>
  <sheetViews>
    <sheetView tabSelected="1" topLeftCell="A7" zoomScale="70" zoomScaleNormal="70" workbookViewId="0">
      <selection activeCell="G20" sqref="G20"/>
    </sheetView>
  </sheetViews>
  <sheetFormatPr defaultRowHeight="15" x14ac:dyDescent="0.25"/>
  <cols>
    <col min="1" max="1" width="24" customWidth="1"/>
    <col min="2" max="2" width="39.140625" bestFit="1" customWidth="1"/>
    <col min="3" max="3" width="6" style="5" customWidth="1"/>
    <col min="4" max="4" width="8.85546875" bestFit="1" customWidth="1"/>
    <col min="5" max="5" width="11" bestFit="1" customWidth="1"/>
    <col min="6" max="6" width="8.85546875" bestFit="1" customWidth="1"/>
    <col min="7" max="7" width="11.42578125" bestFit="1" customWidth="1"/>
    <col min="8" max="9" width="9.7109375" bestFit="1" customWidth="1"/>
    <col min="10" max="11" width="10.140625" bestFit="1" customWidth="1"/>
    <col min="12" max="12" width="14.42578125" customWidth="1"/>
    <col min="13" max="14" width="12.140625" customWidth="1"/>
    <col min="15" max="15" width="14" bestFit="1" customWidth="1"/>
    <col min="16" max="16" width="12.85546875" bestFit="1" customWidth="1"/>
    <col min="17" max="17" width="13.140625" bestFit="1" customWidth="1"/>
    <col min="18" max="18" width="10.42578125" bestFit="1" customWidth="1"/>
    <col min="19" max="19" width="15.42578125" style="8" bestFit="1" customWidth="1"/>
    <col min="20" max="20" width="13.5703125" bestFit="1" customWidth="1"/>
    <col min="21" max="21" width="12.85546875" bestFit="1" customWidth="1"/>
    <col min="22" max="22" width="10.28515625" bestFit="1" customWidth="1"/>
    <col min="23" max="23" width="15.42578125" style="8" bestFit="1" customWidth="1"/>
  </cols>
  <sheetData>
    <row r="1" spans="1:23" ht="17.25" customHeight="1" x14ac:dyDescent="0.3">
      <c r="A1" s="123" t="s">
        <v>202</v>
      </c>
      <c r="B1" s="124"/>
      <c r="C1" s="124"/>
      <c r="D1" s="121" t="s">
        <v>40</v>
      </c>
      <c r="E1" s="121"/>
      <c r="F1" s="121"/>
      <c r="G1" s="121"/>
      <c r="H1" s="121"/>
      <c r="I1" s="121"/>
      <c r="J1" s="121"/>
      <c r="K1" s="121"/>
      <c r="L1" s="121"/>
      <c r="M1" s="121"/>
      <c r="N1" s="121"/>
      <c r="O1" s="121"/>
      <c r="P1" s="121"/>
      <c r="Q1" s="121"/>
      <c r="R1" s="121"/>
      <c r="S1" s="121"/>
      <c r="T1" s="121"/>
      <c r="U1" s="121"/>
      <c r="V1" s="121"/>
      <c r="W1" s="122"/>
    </row>
    <row r="2" spans="1:23" ht="18" customHeight="1" thickBot="1" x14ac:dyDescent="0.3">
      <c r="A2" s="125"/>
      <c r="B2" s="126"/>
      <c r="C2" s="126"/>
      <c r="D2" s="127" t="s">
        <v>41</v>
      </c>
      <c r="E2" s="127"/>
      <c r="F2" s="127"/>
      <c r="G2" s="127"/>
      <c r="H2" s="127"/>
      <c r="I2" s="127"/>
      <c r="J2" s="127"/>
      <c r="K2" s="127"/>
      <c r="L2" s="149" t="s">
        <v>42</v>
      </c>
      <c r="M2" s="149"/>
      <c r="N2" s="149"/>
      <c r="O2" s="149"/>
      <c r="P2" s="149" t="s">
        <v>43</v>
      </c>
      <c r="Q2" s="149"/>
      <c r="R2" s="149"/>
      <c r="S2" s="149"/>
      <c r="T2" s="149" t="s">
        <v>45</v>
      </c>
      <c r="U2" s="149"/>
      <c r="V2" s="149"/>
      <c r="W2" s="150"/>
    </row>
    <row r="3" spans="1:23" s="1" customFormat="1" ht="66" customHeight="1" x14ac:dyDescent="0.25">
      <c r="A3" s="161" t="s">
        <v>0</v>
      </c>
      <c r="B3" s="164" t="s">
        <v>1</v>
      </c>
      <c r="C3" s="167" t="s">
        <v>2</v>
      </c>
      <c r="D3" s="154" t="s">
        <v>3</v>
      </c>
      <c r="E3" s="137" t="s">
        <v>4</v>
      </c>
      <c r="F3" s="137" t="s">
        <v>5</v>
      </c>
      <c r="G3" s="137" t="s">
        <v>6</v>
      </c>
      <c r="H3" s="137" t="s">
        <v>7</v>
      </c>
      <c r="I3" s="137" t="s">
        <v>8</v>
      </c>
      <c r="J3" s="137" t="s">
        <v>9</v>
      </c>
      <c r="K3" s="140" t="s">
        <v>10</v>
      </c>
      <c r="L3" s="48" t="s">
        <v>44</v>
      </c>
      <c r="M3" s="49" t="s">
        <v>18</v>
      </c>
      <c r="N3" s="49" t="s">
        <v>19</v>
      </c>
      <c r="O3" s="52" t="s">
        <v>20</v>
      </c>
      <c r="P3" s="55" t="s">
        <v>21</v>
      </c>
      <c r="Q3" s="143" t="s">
        <v>26</v>
      </c>
      <c r="R3" s="146" t="s">
        <v>46</v>
      </c>
      <c r="S3" s="128" t="s">
        <v>23</v>
      </c>
      <c r="T3" s="60" t="s">
        <v>24</v>
      </c>
      <c r="U3" s="58" t="s">
        <v>25</v>
      </c>
      <c r="V3" s="131" t="s">
        <v>47</v>
      </c>
      <c r="W3" s="134" t="s">
        <v>28</v>
      </c>
    </row>
    <row r="4" spans="1:23" s="1" customFormat="1" x14ac:dyDescent="0.25">
      <c r="A4" s="162"/>
      <c r="B4" s="165"/>
      <c r="C4" s="168"/>
      <c r="D4" s="155"/>
      <c r="E4" s="138"/>
      <c r="F4" s="138"/>
      <c r="G4" s="138"/>
      <c r="H4" s="138"/>
      <c r="I4" s="138"/>
      <c r="J4" s="138"/>
      <c r="K4" s="141"/>
      <c r="L4" s="76">
        <f>IMPORT!R4</f>
        <v>45061</v>
      </c>
      <c r="M4" s="50">
        <f>L4-14</f>
        <v>45047</v>
      </c>
      <c r="N4" s="50">
        <f>DATE(YEAR(L4)-1,MONTH(L4),DAY(L4))</f>
        <v>44696</v>
      </c>
      <c r="O4" s="53">
        <v>44927</v>
      </c>
      <c r="P4" s="56">
        <f>L5-89</f>
        <v>44985</v>
      </c>
      <c r="Q4" s="144"/>
      <c r="R4" s="147"/>
      <c r="S4" s="129"/>
      <c r="T4" s="61">
        <f>DATE(YEAR(L5)-1,MONTH(L5),DAY(L5)+1)</f>
        <v>44710</v>
      </c>
      <c r="U4" s="59">
        <f>IMPORT!AB4</f>
        <v>42884</v>
      </c>
      <c r="V4" s="132"/>
      <c r="W4" s="135"/>
    </row>
    <row r="5" spans="1:23" s="1" customFormat="1" ht="15.75" thickBot="1" x14ac:dyDescent="0.3">
      <c r="A5" s="163"/>
      <c r="B5" s="166"/>
      <c r="C5" s="169"/>
      <c r="D5" s="156"/>
      <c r="E5" s="139"/>
      <c r="F5" s="139"/>
      <c r="G5" s="139"/>
      <c r="H5" s="139"/>
      <c r="I5" s="139"/>
      <c r="J5" s="139"/>
      <c r="K5" s="142"/>
      <c r="L5" s="77">
        <f>IMPORT!R5</f>
        <v>45074</v>
      </c>
      <c r="M5" s="51">
        <f>L5-14</f>
        <v>45060</v>
      </c>
      <c r="N5" s="51">
        <f>DATE(YEAR(L5)-1,MONTH(L5),DAY(L5))</f>
        <v>44709</v>
      </c>
      <c r="O5" s="54">
        <f>L5</f>
        <v>45074</v>
      </c>
      <c r="P5" s="57">
        <f>L5</f>
        <v>45074</v>
      </c>
      <c r="Q5" s="145"/>
      <c r="R5" s="148"/>
      <c r="S5" s="130"/>
      <c r="T5" s="62">
        <f>L5</f>
        <v>45074</v>
      </c>
      <c r="U5" s="63">
        <f>IMPORT!X5</f>
        <v>44709</v>
      </c>
      <c r="V5" s="133"/>
      <c r="W5" s="136"/>
    </row>
    <row r="6" spans="1:23" x14ac:dyDescent="0.25">
      <c r="A6" s="151" t="s">
        <v>11</v>
      </c>
      <c r="B6" s="33" t="str">
        <f>IMPORT!B6</f>
        <v>Hepatitis B (newly acquired)</v>
      </c>
      <c r="C6" s="86" t="str">
        <f>IMPORT!C6</f>
        <v>039</v>
      </c>
      <c r="D6" s="18">
        <f>IMPORT!D6</f>
        <v>0</v>
      </c>
      <c r="E6" s="15">
        <f>IMPORT!E6</f>
        <v>0</v>
      </c>
      <c r="F6" s="20">
        <f>IMPORT!F6</f>
        <v>0</v>
      </c>
      <c r="G6" s="15">
        <f>IMPORT!G6</f>
        <v>1</v>
      </c>
      <c r="H6" s="20">
        <f>IMPORT!H6</f>
        <v>0</v>
      </c>
      <c r="I6" s="15">
        <f>IMPORT!I6</f>
        <v>0</v>
      </c>
      <c r="J6" s="20">
        <f>IMPORT!J6</f>
        <v>1</v>
      </c>
      <c r="K6" s="16">
        <f>IMPORT!K6</f>
        <v>0</v>
      </c>
      <c r="L6" s="14">
        <f>IMPORT!L6</f>
        <v>2</v>
      </c>
      <c r="M6" s="15">
        <f>IMPORT!M6</f>
        <v>1</v>
      </c>
      <c r="N6" s="15">
        <f>IMPORT!N6</f>
        <v>5</v>
      </c>
      <c r="O6" s="16">
        <f>IMPORT!O6</f>
        <v>37</v>
      </c>
      <c r="P6" s="17">
        <f>IMPORT!P6</f>
        <v>25</v>
      </c>
      <c r="Q6" s="72">
        <f>IMPORT!AD6</f>
        <v>29.8</v>
      </c>
      <c r="R6" s="72">
        <f>IMPORT!AE6</f>
        <v>0.83892617449664431</v>
      </c>
      <c r="S6" s="37">
        <f>IF(IMPORT!P6-((STDEV(IMPORT!S6:W6)*2)+IMPORT!AD6)&gt;0,(IMPORT!P6-((STDEV(IMPORT!S6:W6)*2)+IMPORT!AD6)),0)</f>
        <v>0</v>
      </c>
      <c r="T6" s="17">
        <f>IMPORT!Q6</f>
        <v>75</v>
      </c>
      <c r="U6" s="72">
        <f>IMPORT!AF6</f>
        <v>125.8</v>
      </c>
      <c r="V6" s="72">
        <f>IMPORT!AG6</f>
        <v>0.59618441971383151</v>
      </c>
      <c r="W6" s="37">
        <f>IF(IMPORT!Q6-((STDEV(IMPORT!X6:AB6)*2)+IMPORT!AF6)&gt;0,(IMPORT!Q6-((STDEV(IMPORT!X6:AB6)*2)+IMPORT!AF6)),0)</f>
        <v>0</v>
      </c>
    </row>
    <row r="7" spans="1:23" x14ac:dyDescent="0.25">
      <c r="A7" s="151"/>
      <c r="B7" s="22" t="str">
        <f>IMPORT!B7</f>
        <v>Hepatitis B (unspecified)</v>
      </c>
      <c r="C7" s="34" t="str">
        <f>IMPORT!C7</f>
        <v>052</v>
      </c>
      <c r="D7" s="19">
        <f>IMPORT!D7</f>
        <v>3</v>
      </c>
      <c r="E7" s="3">
        <f>IMPORT!E7</f>
        <v>85</v>
      </c>
      <c r="F7" s="21">
        <f>IMPORT!F7</f>
        <v>0</v>
      </c>
      <c r="G7" s="3">
        <f>IMPORT!G7</f>
        <v>30</v>
      </c>
      <c r="H7" s="21">
        <f>IMPORT!H7</f>
        <v>0</v>
      </c>
      <c r="I7" s="3">
        <f>IMPORT!I7</f>
        <v>0</v>
      </c>
      <c r="J7" s="21">
        <f>IMPORT!J7</f>
        <v>63</v>
      </c>
      <c r="K7" s="10">
        <f>IMPORT!K7</f>
        <v>22</v>
      </c>
      <c r="L7" s="7">
        <f>IMPORT!L7</f>
        <v>203</v>
      </c>
      <c r="M7" s="3">
        <f>IMPORT!M7</f>
        <v>223</v>
      </c>
      <c r="N7" s="3">
        <f>IMPORT!N7</f>
        <v>246</v>
      </c>
      <c r="O7" s="10">
        <f>IMPORT!O7</f>
        <v>2183</v>
      </c>
      <c r="P7" s="6">
        <f>IMPORT!P7</f>
        <v>1329</v>
      </c>
      <c r="Q7" s="69">
        <f>IMPORT!AD7</f>
        <v>1326</v>
      </c>
      <c r="R7" s="69">
        <f>IMPORT!AE7</f>
        <v>1.002262443438914</v>
      </c>
      <c r="S7" s="38">
        <f>IF(IMPORT!P7-((STDEV(IMPORT!S7:W7)*2)+IMPORT!AD7)&gt;0,(IMPORT!P7-((STDEV(IMPORT!S7:W7)*2)+IMPORT!AD7)),0)</f>
        <v>0</v>
      </c>
      <c r="T7" s="6">
        <f>IMPORT!Q7</f>
        <v>5230</v>
      </c>
      <c r="U7" s="73">
        <f>IMPORT!AF7</f>
        <v>5290.2</v>
      </c>
      <c r="V7" s="73">
        <f>IMPORT!AG7</f>
        <v>0.98862046803523496</v>
      </c>
      <c r="W7" s="38">
        <f>IF(IMPORT!Q7-((STDEV(IMPORT!X7:AB7)*2)+IMPORT!AF7)&gt;0,(IMPORT!Q7-((STDEV(IMPORT!X7:AB7)*2)+IMPORT!AF7)),0)</f>
        <v>0</v>
      </c>
    </row>
    <row r="8" spans="1:23" x14ac:dyDescent="0.25">
      <c r="A8" s="151"/>
      <c r="B8" s="22" t="str">
        <f>IMPORT!B8</f>
        <v>Hepatitis C (newly acquired)</v>
      </c>
      <c r="C8" s="34" t="str">
        <f>IMPORT!C8</f>
        <v>040</v>
      </c>
      <c r="D8" s="19">
        <f>IMPORT!D8</f>
        <v>1</v>
      </c>
      <c r="E8" s="3">
        <f>IMPORT!E8</f>
        <v>5</v>
      </c>
      <c r="F8" s="21">
        <f>IMPORT!F8</f>
        <v>0</v>
      </c>
      <c r="G8" s="3">
        <f>IMPORT!G8</f>
        <v>20</v>
      </c>
      <c r="H8" s="21">
        <f>IMPORT!H8</f>
        <v>1</v>
      </c>
      <c r="I8" s="3">
        <f>IMPORT!I8</f>
        <v>0</v>
      </c>
      <c r="J8" s="21">
        <f>IMPORT!J8</f>
        <v>1</v>
      </c>
      <c r="K8" s="10">
        <f>IMPORT!K8</f>
        <v>3</v>
      </c>
      <c r="L8" s="7">
        <f>IMPORT!L8</f>
        <v>31</v>
      </c>
      <c r="M8" s="3">
        <f>IMPORT!M8</f>
        <v>16</v>
      </c>
      <c r="N8" s="3">
        <f>IMPORT!N8</f>
        <v>17</v>
      </c>
      <c r="O8" s="10">
        <f>IMPORT!O8</f>
        <v>294</v>
      </c>
      <c r="P8" s="6">
        <f>IMPORT!P8</f>
        <v>197</v>
      </c>
      <c r="Q8" s="69">
        <f>IMPORT!AD8</f>
        <v>162.19999999999999</v>
      </c>
      <c r="R8" s="69">
        <f>IMPORT!AE8</f>
        <v>1.214549938347719</v>
      </c>
      <c r="S8" s="38">
        <f>IF(IMPORT!P8-((STDEV(IMPORT!S8:W8)*2)+IMPORT!AD8)&gt;0,(IMPORT!P8-((STDEV(IMPORT!S8:W8)*2)+IMPORT!AD8)),0)</f>
        <v>0</v>
      </c>
      <c r="T8" s="6">
        <f>IMPORT!Q8</f>
        <v>629</v>
      </c>
      <c r="U8" s="73">
        <f>IMPORT!AF8</f>
        <v>690.8</v>
      </c>
      <c r="V8" s="73">
        <f>IMPORT!AG8</f>
        <v>0.91053850607990738</v>
      </c>
      <c r="W8" s="38">
        <f>IF(IMPORT!Q8-((STDEV(IMPORT!X8:AB8)*2)+IMPORT!AF8)&gt;0,(IMPORT!Q8-((STDEV(IMPORT!X8:AB8)*2)+IMPORT!AF8)),0)</f>
        <v>0</v>
      </c>
    </row>
    <row r="9" spans="1:23" x14ac:dyDescent="0.25">
      <c r="A9" s="151"/>
      <c r="B9" s="22" t="str">
        <f>IMPORT!B9</f>
        <v>Hepatitis C (unspecified)</v>
      </c>
      <c r="C9" s="34" t="str">
        <f>IMPORT!C9</f>
        <v>053</v>
      </c>
      <c r="D9" s="19">
        <f>IMPORT!D9</f>
        <v>3</v>
      </c>
      <c r="E9" s="3">
        <f>IMPORT!E9</f>
        <v>84</v>
      </c>
      <c r="F9" s="21">
        <f>IMPORT!F9</f>
        <v>2</v>
      </c>
      <c r="G9" s="3">
        <f>IMPORT!G9</f>
        <v>47</v>
      </c>
      <c r="H9" s="21">
        <f>IMPORT!H9</f>
        <v>2</v>
      </c>
      <c r="I9" s="3">
        <f>IMPORT!I9</f>
        <v>5</v>
      </c>
      <c r="J9" s="21">
        <f>IMPORT!J9</f>
        <v>45</v>
      </c>
      <c r="K9" s="10">
        <f>IMPORT!K9</f>
        <v>27</v>
      </c>
      <c r="L9" s="7">
        <f>IMPORT!L9</f>
        <v>215</v>
      </c>
      <c r="M9" s="3">
        <f>IMPORT!M9</f>
        <v>229</v>
      </c>
      <c r="N9" s="3">
        <f>IMPORT!N9</f>
        <v>252</v>
      </c>
      <c r="O9" s="10">
        <f>IMPORT!O9</f>
        <v>2817</v>
      </c>
      <c r="P9" s="6">
        <f>IMPORT!P9</f>
        <v>1728</v>
      </c>
      <c r="Q9" s="69">
        <f>IMPORT!AD9</f>
        <v>2270.1999999999998</v>
      </c>
      <c r="R9" s="69">
        <f>IMPORT!AE9</f>
        <v>0.76116641705576604</v>
      </c>
      <c r="S9" s="38">
        <f>IF(IMPORT!P9-((STDEV(IMPORT!S9:W9)*2)+IMPORT!AD9)&gt;0,(IMPORT!P9-((STDEV(IMPORT!S9:W9)*2)+IMPORT!AD9)),0)</f>
        <v>0</v>
      </c>
      <c r="T9" s="6">
        <f>IMPORT!Q9</f>
        <v>6717</v>
      </c>
      <c r="U9" s="73">
        <f>IMPORT!AF9</f>
        <v>8400</v>
      </c>
      <c r="V9" s="73">
        <f>IMPORT!AG9</f>
        <v>0.7996428571428571</v>
      </c>
      <c r="W9" s="38">
        <f>IF(IMPORT!Q9-((STDEV(IMPORT!X9:AB9)*2)+IMPORT!AF9)&gt;0,(IMPORT!Q9-((STDEV(IMPORT!X9:AB9)*2)+IMPORT!AF9)),0)</f>
        <v>0</v>
      </c>
    </row>
    <row r="10" spans="1:23" ht="15.75" thickBot="1" x14ac:dyDescent="0.3">
      <c r="A10" s="152"/>
      <c r="B10" s="28" t="str">
        <f>IMPORT!B10</f>
        <v>Hepatitis D</v>
      </c>
      <c r="C10" s="35" t="str">
        <f>IMPORT!C10</f>
        <v>050</v>
      </c>
      <c r="D10" s="29">
        <f>IMPORT!D10</f>
        <v>0</v>
      </c>
      <c r="E10" s="12">
        <f>IMPORT!E10</f>
        <v>1</v>
      </c>
      <c r="F10" s="30">
        <f>IMPORT!F10</f>
        <v>0</v>
      </c>
      <c r="G10" s="12">
        <f>IMPORT!G10</f>
        <v>1</v>
      </c>
      <c r="H10" s="30">
        <f>IMPORT!H10</f>
        <v>0</v>
      </c>
      <c r="I10" s="12">
        <f>IMPORT!I10</f>
        <v>0</v>
      </c>
      <c r="J10" s="30">
        <f>IMPORT!J10</f>
        <v>1</v>
      </c>
      <c r="K10" s="13">
        <f>IMPORT!K10</f>
        <v>0</v>
      </c>
      <c r="L10" s="11">
        <f>IMPORT!L10</f>
        <v>3</v>
      </c>
      <c r="M10" s="12">
        <f>IMPORT!M10</f>
        <v>1</v>
      </c>
      <c r="N10" s="12">
        <f>IMPORT!N10</f>
        <v>4</v>
      </c>
      <c r="O10" s="13">
        <f>IMPORT!O10</f>
        <v>33</v>
      </c>
      <c r="P10" s="31">
        <f>IMPORT!P10</f>
        <v>19</v>
      </c>
      <c r="Q10" s="70">
        <f>IMPORT!AD10</f>
        <v>17.8</v>
      </c>
      <c r="R10" s="70">
        <f>IMPORT!AE10</f>
        <v>1.0674157303370786</v>
      </c>
      <c r="S10" s="39">
        <f>IF(IMPORT!P10-((STDEV(IMPORT!S10:W10)*2)+IMPORT!AD10)&gt;0,(IMPORT!P10-((STDEV(IMPORT!S10:W10)*2)+IMPORT!AD10)),0)</f>
        <v>0</v>
      </c>
      <c r="T10" s="31">
        <f>IMPORT!Q10</f>
        <v>69</v>
      </c>
      <c r="U10" s="74">
        <f>IMPORT!AF10</f>
        <v>78</v>
      </c>
      <c r="V10" s="74">
        <f>IMPORT!AG10</f>
        <v>0.88461538461538458</v>
      </c>
      <c r="W10" s="39">
        <f>IF(IMPORT!Q10-((STDEV(IMPORT!X10:AB10)*2)+IMPORT!AF10)&gt;0,(IMPORT!Q10-((STDEV(IMPORT!X10:AB10)*2)+IMPORT!AF10)),0)</f>
        <v>0</v>
      </c>
    </row>
    <row r="11" spans="1:23" ht="15" customHeight="1" x14ac:dyDescent="0.25">
      <c r="A11" s="157" t="s">
        <v>12</v>
      </c>
      <c r="B11" s="105" t="str">
        <f>IMPORT!B11</f>
        <v>Botulism</v>
      </c>
      <c r="C11" s="36" t="str">
        <f>IMPORT!C11</f>
        <v>045</v>
      </c>
      <c r="D11" s="23">
        <f>IMPORT!D11</f>
        <v>0</v>
      </c>
      <c r="E11" s="24">
        <f>IMPORT!E11</f>
        <v>0</v>
      </c>
      <c r="F11" s="25">
        <f>IMPORT!F11</f>
        <v>0</v>
      </c>
      <c r="G11" s="24">
        <f>IMPORT!G11</f>
        <v>0</v>
      </c>
      <c r="H11" s="25">
        <f>IMPORT!H11</f>
        <v>0</v>
      </c>
      <c r="I11" s="24">
        <f>IMPORT!I11</f>
        <v>0</v>
      </c>
      <c r="J11" s="25">
        <f>IMPORT!J11</f>
        <v>0</v>
      </c>
      <c r="K11" s="26">
        <f>IMPORT!K11</f>
        <v>0</v>
      </c>
      <c r="L11" s="32">
        <f>IMPORT!L11</f>
        <v>0</v>
      </c>
      <c r="M11" s="24">
        <f>IMPORT!M11</f>
        <v>0</v>
      </c>
      <c r="N11" s="24">
        <f>IMPORT!N11</f>
        <v>0</v>
      </c>
      <c r="O11" s="26">
        <f>IMPORT!O11</f>
        <v>1</v>
      </c>
      <c r="P11" s="27">
        <f>IMPORT!P11</f>
        <v>1</v>
      </c>
      <c r="Q11" s="71">
        <f>IMPORT!AD11</f>
        <v>0.2</v>
      </c>
      <c r="R11" s="71">
        <f>IMPORT!AE11</f>
        <v>5</v>
      </c>
      <c r="S11" s="40">
        <f>IF(IMPORT!P11-((STDEV(IMPORT!S11:W11)*2)+IMPORT!AD11)&gt;0,(IMPORT!P11-((STDEV(IMPORT!S11:W11)*2)+IMPORT!AD11)),0)</f>
        <v>0</v>
      </c>
      <c r="T11" s="27">
        <f>IMPORT!Q11</f>
        <v>3</v>
      </c>
      <c r="U11" s="75">
        <f>IMPORT!AF11</f>
        <v>2.2000000000000002</v>
      </c>
      <c r="V11" s="75">
        <f>IMPORT!AG11</f>
        <v>1.3636363636363635</v>
      </c>
      <c r="W11" s="40">
        <f>IF(IMPORT!Q11-((STDEV(IMPORT!X11:AB11)*2)+IMPORT!AF11)&gt;0,(IMPORT!Q11-((STDEV(IMPORT!X11:AB11)*2)+IMPORT!AF11)),0)</f>
        <v>0</v>
      </c>
    </row>
    <row r="12" spans="1:23" ht="15" customHeight="1" x14ac:dyDescent="0.25">
      <c r="A12" s="151"/>
      <c r="B12" s="117" t="str">
        <f>IMPORT!B12</f>
        <v>Campylobacteriosis</v>
      </c>
      <c r="C12" s="118" t="str">
        <f>IMPORT!C12</f>
        <v>005</v>
      </c>
      <c r="D12" s="19">
        <f>IMPORT!D12</f>
        <v>22</v>
      </c>
      <c r="E12" s="3">
        <f>IMPORT!E12</f>
        <v>406</v>
      </c>
      <c r="F12" s="21">
        <f>IMPORT!F12</f>
        <v>8</v>
      </c>
      <c r="G12" s="3">
        <f>IMPORT!G12</f>
        <v>347</v>
      </c>
      <c r="H12" s="21">
        <f>IMPORT!H12</f>
        <v>112</v>
      </c>
      <c r="I12" s="3">
        <f>IMPORT!I12</f>
        <v>18</v>
      </c>
      <c r="J12" s="21">
        <f>IMPORT!J12</f>
        <v>354</v>
      </c>
      <c r="K12" s="10">
        <f>IMPORT!K12</f>
        <v>159</v>
      </c>
      <c r="L12" s="7">
        <f>IMPORT!L12</f>
        <v>1426</v>
      </c>
      <c r="M12" s="3">
        <f>IMPORT!M12</f>
        <v>1437</v>
      </c>
      <c r="N12" s="3">
        <f>IMPORT!N12</f>
        <v>1459</v>
      </c>
      <c r="O12" s="10">
        <f>IMPORT!O12</f>
        <v>17816</v>
      </c>
      <c r="P12" s="6">
        <f>IMPORT!P12</f>
        <v>9774</v>
      </c>
      <c r="Q12" s="69">
        <f>IMPORT!AD12</f>
        <v>7980.6</v>
      </c>
      <c r="R12" s="69">
        <f>IMPORT!AE12</f>
        <v>1.2247199458687317</v>
      </c>
      <c r="S12" s="38">
        <f>IF(IMPORT!P12-((STDEV(IMPORT!S12:W12)*2)+IMPORT!AD12)&gt;0,(IMPORT!P12-((STDEV(IMPORT!S12:W12)*2)+IMPORT!AD12)),0)</f>
        <v>0</v>
      </c>
      <c r="T12" s="6">
        <f>IMPORT!Q12</f>
        <v>44881</v>
      </c>
      <c r="U12" s="73">
        <f>IMPORT!AF12</f>
        <v>35437</v>
      </c>
      <c r="V12" s="73">
        <f>IMPORT!AG12</f>
        <v>1.2665011146541749</v>
      </c>
      <c r="W12" s="38">
        <f>IF(IMPORT!Q12-((STDEV(IMPORT!X12:AB12)*2)+IMPORT!AF12)&gt;0,(IMPORT!Q12-((STDEV(IMPORT!X12:AB12)*2)+IMPORT!AF12)),0)</f>
        <v>4200.6001487584435</v>
      </c>
    </row>
    <row r="13" spans="1:23" s="112" customFormat="1" ht="15" customHeight="1" x14ac:dyDescent="0.25">
      <c r="A13" s="151"/>
      <c r="B13" s="117" t="str">
        <f>IMPORT!B13</f>
        <v>Cholera</v>
      </c>
      <c r="C13" s="118" t="str">
        <f>IMPORT!C13</f>
        <v>008</v>
      </c>
      <c r="D13" s="19">
        <f>IMPORT!D13</f>
        <v>0</v>
      </c>
      <c r="E13" s="3">
        <f>IMPORT!E13</f>
        <v>0</v>
      </c>
      <c r="F13" s="21">
        <f>IMPORT!F13</f>
        <v>0</v>
      </c>
      <c r="G13" s="3">
        <f>IMPORT!G13</f>
        <v>0</v>
      </c>
      <c r="H13" s="21">
        <f>IMPORT!H13</f>
        <v>0</v>
      </c>
      <c r="I13" s="3">
        <f>IMPORT!I13</f>
        <v>0</v>
      </c>
      <c r="J13" s="21">
        <f>IMPORT!J13</f>
        <v>0</v>
      </c>
      <c r="K13" s="10">
        <f>IMPORT!K13</f>
        <v>0</v>
      </c>
      <c r="L13" s="7">
        <f>IMPORT!L13</f>
        <v>0</v>
      </c>
      <c r="M13" s="3">
        <f>IMPORT!M13</f>
        <v>0</v>
      </c>
      <c r="N13" s="3">
        <f>IMPORT!N13</f>
        <v>0</v>
      </c>
      <c r="O13" s="10">
        <f>IMPORT!O13</f>
        <v>0</v>
      </c>
      <c r="P13" s="6">
        <f>IMPORT!P13</f>
        <v>0</v>
      </c>
      <c r="Q13" s="69">
        <f>IMPORT!AD13</f>
        <v>0.6</v>
      </c>
      <c r="R13" s="69">
        <f>IMPORT!AE13</f>
        <v>0</v>
      </c>
      <c r="S13" s="38">
        <f>IF(IMPORT!P13-((STDEV(IMPORT!S13:W13)*2)+IMPORT!AD13)&gt;0,(IMPORT!P13-((STDEV(IMPORT!S13:W13)*2)+IMPORT!AD13)),0)</f>
        <v>0</v>
      </c>
      <c r="T13" s="6">
        <f>IMPORT!Q13</f>
        <v>2</v>
      </c>
      <c r="U13" s="73">
        <f>IMPORT!AF13</f>
        <v>1.2</v>
      </c>
      <c r="V13" s="73">
        <f>IMPORT!AG13</f>
        <v>1.6666666666666667</v>
      </c>
      <c r="W13" s="38">
        <f>IF(IMPORT!Q13-((STDEV(IMPORT!X13:AB13)*2)+IMPORT!AF13)&gt;0,(IMPORT!Q13-((STDEV(IMPORT!X13:AB13)*2)+IMPORT!AF13)),0)</f>
        <v>0</v>
      </c>
    </row>
    <row r="14" spans="1:23" ht="15" customHeight="1" x14ac:dyDescent="0.25">
      <c r="A14" s="151"/>
      <c r="B14" s="117" t="str">
        <f>IMPORT!B14</f>
        <v>Cryptosporidiosis</v>
      </c>
      <c r="C14" s="118" t="str">
        <f>IMPORT!C14</f>
        <v>061</v>
      </c>
      <c r="D14" s="19">
        <f>IMPORT!D14</f>
        <v>1</v>
      </c>
      <c r="E14" s="3">
        <f>IMPORT!E14</f>
        <v>21</v>
      </c>
      <c r="F14" s="21">
        <f>IMPORT!F14</f>
        <v>11</v>
      </c>
      <c r="G14" s="3">
        <f>IMPORT!G14</f>
        <v>77</v>
      </c>
      <c r="H14" s="21">
        <f>IMPORT!H14</f>
        <v>4</v>
      </c>
      <c r="I14" s="3">
        <f>IMPORT!I14</f>
        <v>0</v>
      </c>
      <c r="J14" s="21">
        <f>IMPORT!J14</f>
        <v>19</v>
      </c>
      <c r="K14" s="10">
        <f>IMPORT!K14</f>
        <v>2</v>
      </c>
      <c r="L14" s="7">
        <f>IMPORT!L14</f>
        <v>135</v>
      </c>
      <c r="M14" s="3">
        <f>IMPORT!M14</f>
        <v>150</v>
      </c>
      <c r="N14" s="3">
        <f>IMPORT!N14</f>
        <v>98</v>
      </c>
      <c r="O14" s="10">
        <f>IMPORT!O14</f>
        <v>1115</v>
      </c>
      <c r="P14" s="6">
        <f>IMPORT!P14</f>
        <v>731</v>
      </c>
      <c r="Q14" s="69">
        <f>IMPORT!AD14</f>
        <v>780.4</v>
      </c>
      <c r="R14" s="69">
        <f>IMPORT!AE14</f>
        <v>0.93669912865197336</v>
      </c>
      <c r="S14" s="38">
        <f>IF(IMPORT!P14-((STDEV(IMPORT!S14:W14)*2)+IMPORT!AD14)&gt;0,(IMPORT!P14-((STDEV(IMPORT!S14:W14)*2)+IMPORT!AD14)),0)</f>
        <v>0</v>
      </c>
      <c r="T14" s="6">
        <f>IMPORT!Q14</f>
        <v>2268</v>
      </c>
      <c r="U14" s="73">
        <f>IMPORT!AF14</f>
        <v>2479.8000000000002</v>
      </c>
      <c r="V14" s="73">
        <f>IMPORT!AG14</f>
        <v>0.91458988628115168</v>
      </c>
      <c r="W14" s="38">
        <f>IF(IMPORT!Q14-((STDEV(IMPORT!X14:AB14)*2)+IMPORT!AF14)&gt;0,(IMPORT!Q14-((STDEV(IMPORT!X14:AB14)*2)+IMPORT!AF14)),0)</f>
        <v>0</v>
      </c>
    </row>
    <row r="15" spans="1:23" ht="15" customHeight="1" x14ac:dyDescent="0.25">
      <c r="A15" s="151"/>
      <c r="B15" s="117" t="str">
        <f>IMPORT!B15</f>
        <v>Haemolytic uraemic syndrome (HUS)</v>
      </c>
      <c r="C15" s="118" t="str">
        <f>IMPORT!C15</f>
        <v>055</v>
      </c>
      <c r="D15" s="19">
        <f>IMPORT!D15</f>
        <v>0</v>
      </c>
      <c r="E15" s="3">
        <f>IMPORT!E15</f>
        <v>0</v>
      </c>
      <c r="F15" s="21">
        <f>IMPORT!F15</f>
        <v>1</v>
      </c>
      <c r="G15" s="3">
        <f>IMPORT!G15</f>
        <v>0</v>
      </c>
      <c r="H15" s="21">
        <f>IMPORT!H15</f>
        <v>0</v>
      </c>
      <c r="I15" s="3">
        <f>IMPORT!I15</f>
        <v>0</v>
      </c>
      <c r="J15" s="21">
        <f>IMPORT!J15</f>
        <v>0</v>
      </c>
      <c r="K15" s="10">
        <f>IMPORT!K15</f>
        <v>0</v>
      </c>
      <c r="L15" s="7">
        <f>IMPORT!L15</f>
        <v>1</v>
      </c>
      <c r="M15" s="3">
        <f>IMPORT!M15</f>
        <v>0</v>
      </c>
      <c r="N15" s="3">
        <f>IMPORT!N15</f>
        <v>0</v>
      </c>
      <c r="O15" s="10">
        <f>IMPORT!O15</f>
        <v>11</v>
      </c>
      <c r="P15" s="6">
        <f>IMPORT!P15</f>
        <v>6</v>
      </c>
      <c r="Q15" s="69">
        <f>IMPORT!AD15</f>
        <v>3</v>
      </c>
      <c r="R15" s="69">
        <f>IMPORT!AE15</f>
        <v>2</v>
      </c>
      <c r="S15" s="38">
        <f>IF(IMPORT!P15-((STDEV(IMPORT!S15:W15)*2)+IMPORT!AD15)&gt;0,(IMPORT!P15-((STDEV(IMPORT!S15:W15)*2)+IMPORT!AD15)),0)</f>
        <v>0.17157287525381015</v>
      </c>
      <c r="T15" s="6">
        <f>IMPORT!Q15</f>
        <v>20</v>
      </c>
      <c r="U15" s="73">
        <f>IMPORT!AF15</f>
        <v>12.4</v>
      </c>
      <c r="V15" s="73">
        <f>IMPORT!AG15</f>
        <v>1.6129032258064515</v>
      </c>
      <c r="W15" s="38">
        <f>IF(IMPORT!Q15-((STDEV(IMPORT!X15:AB15)*2)+IMPORT!AF15)&gt;0,(IMPORT!Q15-((STDEV(IMPORT!X15:AB15)*2)+IMPORT!AF15)),0)</f>
        <v>0</v>
      </c>
    </row>
    <row r="16" spans="1:23" ht="15" customHeight="1" x14ac:dyDescent="0.25">
      <c r="A16" s="151"/>
      <c r="B16" s="117" t="str">
        <f>IMPORT!B16</f>
        <v>Hepatitis A</v>
      </c>
      <c r="C16" s="118" t="str">
        <f>IMPORT!C16</f>
        <v>038</v>
      </c>
      <c r="D16" s="19">
        <f>IMPORT!D16</f>
        <v>0</v>
      </c>
      <c r="E16" s="3">
        <f>IMPORT!E16</f>
        <v>8</v>
      </c>
      <c r="F16" s="21">
        <f>IMPORT!F16</f>
        <v>0</v>
      </c>
      <c r="G16" s="3">
        <f>IMPORT!G16</f>
        <v>1</v>
      </c>
      <c r="H16" s="21">
        <f>IMPORT!H16</f>
        <v>0</v>
      </c>
      <c r="I16" s="3">
        <f>IMPORT!I16</f>
        <v>0</v>
      </c>
      <c r="J16" s="21">
        <f>IMPORT!J16</f>
        <v>4</v>
      </c>
      <c r="K16" s="10">
        <f>IMPORT!K16</f>
        <v>0</v>
      </c>
      <c r="L16" s="7">
        <f>IMPORT!L16</f>
        <v>13</v>
      </c>
      <c r="M16" s="3">
        <f>IMPORT!M16</f>
        <v>6</v>
      </c>
      <c r="N16" s="3">
        <f>IMPORT!N16</f>
        <v>3</v>
      </c>
      <c r="O16" s="10">
        <f>IMPORT!O16</f>
        <v>119</v>
      </c>
      <c r="P16" s="6">
        <f>IMPORT!P16</f>
        <v>84</v>
      </c>
      <c r="Q16" s="69">
        <f>IMPORT!AD16</f>
        <v>60.8</v>
      </c>
      <c r="R16" s="69">
        <f>IMPORT!AE16</f>
        <v>1.381578947368421</v>
      </c>
      <c r="S16" s="38">
        <f>IF(IMPORT!P16-((STDEV(IMPORT!S16:W16)*2)+IMPORT!AD16)&gt;0,(IMPORT!P16-((STDEV(IMPORT!S16:W16)*2)+IMPORT!AD16)),0)</f>
        <v>0</v>
      </c>
      <c r="T16" s="6">
        <f>IMPORT!Q16</f>
        <v>226</v>
      </c>
      <c r="U16" s="73">
        <f>IMPORT!AF16</f>
        <v>197.8</v>
      </c>
      <c r="V16" s="73">
        <f>IMPORT!AG16</f>
        <v>1.1425682507583417</v>
      </c>
      <c r="W16" s="38">
        <f>IF(IMPORT!Q16-((STDEV(IMPORT!X16:AB16)*2)+IMPORT!AF16)&gt;0,(IMPORT!Q16-((STDEV(IMPORT!X16:AB16)*2)+IMPORT!AF16)),0)</f>
        <v>0</v>
      </c>
    </row>
    <row r="17" spans="1:23" ht="15" customHeight="1" x14ac:dyDescent="0.25">
      <c r="A17" s="151"/>
      <c r="B17" s="117" t="str">
        <f>IMPORT!B17</f>
        <v>Hepatitis E</v>
      </c>
      <c r="C17" s="118" t="str">
        <f>IMPORT!C17</f>
        <v>051</v>
      </c>
      <c r="D17" s="19">
        <f>IMPORT!D17</f>
        <v>0</v>
      </c>
      <c r="E17" s="3">
        <f>IMPORT!E17</f>
        <v>1</v>
      </c>
      <c r="F17" s="21">
        <f>IMPORT!F17</f>
        <v>0</v>
      </c>
      <c r="G17" s="3">
        <f>IMPORT!G17</f>
        <v>0</v>
      </c>
      <c r="H17" s="21">
        <f>IMPORT!H17</f>
        <v>0</v>
      </c>
      <c r="I17" s="3">
        <f>IMPORT!I17</f>
        <v>0</v>
      </c>
      <c r="J17" s="21">
        <f>IMPORT!J17</f>
        <v>0</v>
      </c>
      <c r="K17" s="10">
        <f>IMPORT!K17</f>
        <v>0</v>
      </c>
      <c r="L17" s="7">
        <f>IMPORT!L17</f>
        <v>1</v>
      </c>
      <c r="M17" s="3">
        <f>IMPORT!M17</f>
        <v>1</v>
      </c>
      <c r="N17" s="3">
        <f>IMPORT!N17</f>
        <v>1</v>
      </c>
      <c r="O17" s="10">
        <f>IMPORT!O17</f>
        <v>11</v>
      </c>
      <c r="P17" s="6">
        <f>IMPORT!P17</f>
        <v>6</v>
      </c>
      <c r="Q17" s="69">
        <f>IMPORT!AD17</f>
        <v>11.8</v>
      </c>
      <c r="R17" s="69">
        <f>IMPORT!AE17</f>
        <v>0.50847457627118642</v>
      </c>
      <c r="S17" s="38">
        <f>IF(IMPORT!P17-((STDEV(IMPORT!S17:W17)*2)+IMPORT!AD17)&gt;0,(IMPORT!P17-((STDEV(IMPORT!S17:W17)*2)+IMPORT!AD17)),0)</f>
        <v>0</v>
      </c>
      <c r="T17" s="6">
        <f>IMPORT!Q17</f>
        <v>19</v>
      </c>
      <c r="U17" s="73">
        <f>IMPORT!AF17</f>
        <v>31.6</v>
      </c>
      <c r="V17" s="73">
        <f>IMPORT!AG17</f>
        <v>0.60126582278481011</v>
      </c>
      <c r="W17" s="38">
        <f>IF(IMPORT!Q17-((STDEV(IMPORT!X17:AB17)*2)+IMPORT!AF17)&gt;0,(IMPORT!Q17-((STDEV(IMPORT!X17:AB17)*2)+IMPORT!AF17)),0)</f>
        <v>0</v>
      </c>
    </row>
    <row r="18" spans="1:23" s="112" customFormat="1" ht="15" customHeight="1" x14ac:dyDescent="0.25">
      <c r="A18" s="151"/>
      <c r="B18" s="117" t="str">
        <f>IMPORT!B18</f>
        <v>Listeriosis</v>
      </c>
      <c r="C18" s="118" t="str">
        <f>IMPORT!C18</f>
        <v>018</v>
      </c>
      <c r="D18" s="19">
        <f>IMPORT!D18</f>
        <v>0</v>
      </c>
      <c r="E18" s="3">
        <f>IMPORT!E18</f>
        <v>2</v>
      </c>
      <c r="F18" s="21">
        <f>IMPORT!F18</f>
        <v>0</v>
      </c>
      <c r="G18" s="3">
        <f>IMPORT!G18</f>
        <v>0</v>
      </c>
      <c r="H18" s="21">
        <f>IMPORT!H18</f>
        <v>0</v>
      </c>
      <c r="I18" s="3">
        <f>IMPORT!I18</f>
        <v>0</v>
      </c>
      <c r="J18" s="21">
        <f>IMPORT!J18</f>
        <v>0</v>
      </c>
      <c r="K18" s="10">
        <f>IMPORT!K18</f>
        <v>0</v>
      </c>
      <c r="L18" s="7">
        <f>IMPORT!L18</f>
        <v>2</v>
      </c>
      <c r="M18" s="3">
        <f>IMPORT!M18</f>
        <v>4</v>
      </c>
      <c r="N18" s="3">
        <f>IMPORT!N18</f>
        <v>2</v>
      </c>
      <c r="O18" s="10">
        <f>IMPORT!O18</f>
        <v>35</v>
      </c>
      <c r="P18" s="6">
        <f>IMPORT!P18</f>
        <v>20</v>
      </c>
      <c r="Q18" s="69">
        <f>IMPORT!AD18</f>
        <v>11.8</v>
      </c>
      <c r="R18" s="69">
        <f>IMPORT!AE18</f>
        <v>1.6949152542372881</v>
      </c>
      <c r="S18" s="38">
        <f>IF(IMPORT!P18-((STDEV(IMPORT!S18:W18)*2)+IMPORT!AD18)&gt;0,(IMPORT!P18-((STDEV(IMPORT!S18:W18)*2)+IMPORT!AD18)),0)</f>
        <v>0</v>
      </c>
      <c r="T18" s="6">
        <f>IMPORT!Q18</f>
        <v>84</v>
      </c>
      <c r="U18" s="73">
        <f>IMPORT!AF18</f>
        <v>58.2</v>
      </c>
      <c r="V18" s="73">
        <f>IMPORT!AG18</f>
        <v>1.4432989690721649</v>
      </c>
      <c r="W18" s="38">
        <f>IF(IMPORT!Q18-((STDEV(IMPORT!X18:AB18)*2)+IMPORT!AF18)&gt;0,(IMPORT!Q18-((STDEV(IMPORT!X18:AB18)*2)+IMPORT!AF18)),0)</f>
        <v>0</v>
      </c>
    </row>
    <row r="19" spans="1:23" ht="15" customHeight="1" x14ac:dyDescent="0.25">
      <c r="A19" s="151"/>
      <c r="B19" s="117" t="str">
        <f>IMPORT!B19</f>
        <v>Paratyphoid</v>
      </c>
      <c r="C19" s="118" t="str">
        <f>IMPORT!C19</f>
        <v>080</v>
      </c>
      <c r="D19" s="19">
        <f>IMPORT!D19</f>
        <v>0</v>
      </c>
      <c r="E19" s="3">
        <f>IMPORT!E19</f>
        <v>0</v>
      </c>
      <c r="F19" s="21">
        <f>IMPORT!F19</f>
        <v>0</v>
      </c>
      <c r="G19" s="3">
        <f>IMPORT!G19</f>
        <v>1</v>
      </c>
      <c r="H19" s="21">
        <f>IMPORT!H19</f>
        <v>0</v>
      </c>
      <c r="I19" s="3">
        <f>IMPORT!I19</f>
        <v>0</v>
      </c>
      <c r="J19" s="21">
        <f>IMPORT!J19</f>
        <v>2</v>
      </c>
      <c r="K19" s="10">
        <f>IMPORT!K19</f>
        <v>1</v>
      </c>
      <c r="L19" s="7">
        <f>IMPORT!L19</f>
        <v>4</v>
      </c>
      <c r="M19" s="3">
        <f>IMPORT!M19</f>
        <v>3</v>
      </c>
      <c r="N19" s="3">
        <f>IMPORT!N19</f>
        <v>3</v>
      </c>
      <c r="O19" s="10">
        <f>IMPORT!O19</f>
        <v>67</v>
      </c>
      <c r="P19" s="6">
        <f>IMPORT!P19</f>
        <v>40</v>
      </c>
      <c r="Q19" s="69">
        <f>IMPORT!AD19</f>
        <v>20.399999999999999</v>
      </c>
      <c r="R19" s="69">
        <f>IMPORT!AE19</f>
        <v>1.9607843137254903</v>
      </c>
      <c r="S19" s="38">
        <f>IF(IMPORT!P19-((STDEV(IMPORT!S19:W19)*2)+IMPORT!AD19)&gt;0,(IMPORT!P19-((STDEV(IMPORT!S19:W19)*2)+IMPORT!AD19)),0)</f>
        <v>0</v>
      </c>
      <c r="T19" s="6">
        <f>IMPORT!Q19</f>
        <v>97</v>
      </c>
      <c r="U19" s="73">
        <f>IMPORT!AF19</f>
        <v>59.8</v>
      </c>
      <c r="V19" s="73">
        <f>IMPORT!AG19</f>
        <v>1.6220735785953178</v>
      </c>
      <c r="W19" s="38">
        <f>IF(IMPORT!Q19-((STDEV(IMPORT!X19:AB19)*2)+IMPORT!AF19)&gt;0,(IMPORT!Q19-((STDEV(IMPORT!X19:AB19)*2)+IMPORT!AF19)),0)</f>
        <v>0</v>
      </c>
    </row>
    <row r="20" spans="1:23" ht="15" customHeight="1" x14ac:dyDescent="0.25">
      <c r="A20" s="151"/>
      <c r="B20" s="117" t="str">
        <f>IMPORT!B20</f>
        <v>Salmonellosis</v>
      </c>
      <c r="C20" s="118" t="str">
        <f>IMPORT!C20</f>
        <v>030</v>
      </c>
      <c r="D20" s="19">
        <f>IMPORT!D20</f>
        <v>7</v>
      </c>
      <c r="E20" s="3">
        <f>IMPORT!E20</f>
        <v>103</v>
      </c>
      <c r="F20" s="21">
        <f>IMPORT!F20</f>
        <v>14</v>
      </c>
      <c r="G20" s="3">
        <f>IMPORT!G20</f>
        <v>111</v>
      </c>
      <c r="H20" s="21">
        <f>IMPORT!H20</f>
        <v>18</v>
      </c>
      <c r="I20" s="3">
        <f>IMPORT!I20</f>
        <v>8</v>
      </c>
      <c r="J20" s="21">
        <f>IMPORT!J20</f>
        <v>79</v>
      </c>
      <c r="K20" s="10">
        <f>IMPORT!K20</f>
        <v>60</v>
      </c>
      <c r="L20" s="7">
        <f>IMPORT!L20</f>
        <v>400</v>
      </c>
      <c r="M20" s="3">
        <f>IMPORT!M20</f>
        <v>450</v>
      </c>
      <c r="N20" s="3">
        <f>IMPORT!N20</f>
        <v>396</v>
      </c>
      <c r="O20" s="10">
        <f>IMPORT!O20</f>
        <v>5511</v>
      </c>
      <c r="P20" s="6">
        <f>IMPORT!P20</f>
        <v>3135</v>
      </c>
      <c r="Q20" s="69">
        <f>IMPORT!AD20</f>
        <v>3638.2</v>
      </c>
      <c r="R20" s="69">
        <f>IMPORT!AE20</f>
        <v>0.86168984662745318</v>
      </c>
      <c r="S20" s="38">
        <f>IF(IMPORT!P20-((STDEV(IMPORT!S20:W20)*2)+IMPORT!AD20)&gt;0,(IMPORT!P20-((STDEV(IMPORT!S20:W20)*2)+IMPORT!AD20)),0)</f>
        <v>0</v>
      </c>
      <c r="T20" s="6">
        <f>IMPORT!Q20</f>
        <v>10523</v>
      </c>
      <c r="U20" s="73">
        <f>IMPORT!AF20</f>
        <v>12906</v>
      </c>
      <c r="V20" s="73">
        <f>IMPORT!AG20</f>
        <v>0.8153571982023865</v>
      </c>
      <c r="W20" s="38">
        <f>IF(IMPORT!Q20-((STDEV(IMPORT!X20:AB20)*2)+IMPORT!AF20)&gt;0,(IMPORT!Q20-((STDEV(IMPORT!X20:AB20)*2)+IMPORT!AF20)),0)</f>
        <v>0</v>
      </c>
    </row>
    <row r="21" spans="1:23" ht="15" customHeight="1" x14ac:dyDescent="0.25">
      <c r="A21" s="151"/>
      <c r="B21" s="117" t="str">
        <f>IMPORT!B21</f>
        <v>Shigellosis</v>
      </c>
      <c r="C21" s="118" t="str">
        <f>IMPORT!C21</f>
        <v>031</v>
      </c>
      <c r="D21" s="19">
        <f>IMPORT!D21</f>
        <v>4</v>
      </c>
      <c r="E21" s="3">
        <f>IMPORT!E21</f>
        <v>33</v>
      </c>
      <c r="F21" s="21">
        <f>IMPORT!F21</f>
        <v>4</v>
      </c>
      <c r="G21" s="3">
        <f>IMPORT!G21</f>
        <v>13</v>
      </c>
      <c r="H21" s="21">
        <f>IMPORT!H21</f>
        <v>8</v>
      </c>
      <c r="I21" s="3">
        <f>IMPORT!I21</f>
        <v>1</v>
      </c>
      <c r="J21" s="21">
        <f>IMPORT!J21</f>
        <v>32</v>
      </c>
      <c r="K21" s="10">
        <f>IMPORT!K21</f>
        <v>9</v>
      </c>
      <c r="L21" s="7">
        <f>IMPORT!L21</f>
        <v>104</v>
      </c>
      <c r="M21" s="3">
        <f>IMPORT!M21</f>
        <v>121</v>
      </c>
      <c r="N21" s="3">
        <f>IMPORT!N21</f>
        <v>51</v>
      </c>
      <c r="O21" s="10">
        <f>IMPORT!O21</f>
        <v>1222</v>
      </c>
      <c r="P21" s="6">
        <f>IMPORT!P21</f>
        <v>735</v>
      </c>
      <c r="Q21" s="69">
        <f>IMPORT!AD21</f>
        <v>427.4</v>
      </c>
      <c r="R21" s="69">
        <f>IMPORT!AE21</f>
        <v>1.7197005147402902</v>
      </c>
      <c r="S21" s="38">
        <f>IF(IMPORT!P21-((STDEV(IMPORT!S21:W21)*2)+IMPORT!AD21)&gt;0,(IMPORT!P21-((STDEV(IMPORT!S21:W21)*2)+IMPORT!AD21)),0)</f>
        <v>0</v>
      </c>
      <c r="T21" s="6">
        <f>IMPORT!Q21</f>
        <v>2239</v>
      </c>
      <c r="U21" s="73">
        <f>IMPORT!AF21</f>
        <v>1852.6</v>
      </c>
      <c r="V21" s="73">
        <f>IMPORT!AG21</f>
        <v>1.2085717370182447</v>
      </c>
      <c r="W21" s="38">
        <f>IF(IMPORT!Q21-((STDEV(IMPORT!X21:AB21)*2)+IMPORT!AF21)&gt;0,(IMPORT!Q21-((STDEV(IMPORT!X21:AB21)*2)+IMPORT!AF21)),0)</f>
        <v>0</v>
      </c>
    </row>
    <row r="22" spans="1:23" s="112" customFormat="1" ht="15.75" customHeight="1" x14ac:dyDescent="0.25">
      <c r="A22" s="151"/>
      <c r="B22" s="117" t="str">
        <f>IMPORT!B22</f>
        <v>STEC""</v>
      </c>
      <c r="C22" s="118" t="str">
        <f>IMPORT!C22</f>
        <v>054</v>
      </c>
      <c r="D22" s="19">
        <f>IMPORT!D22</f>
        <v>0</v>
      </c>
      <c r="E22" s="3">
        <f>IMPORT!E22</f>
        <v>3</v>
      </c>
      <c r="F22" s="21">
        <f>IMPORT!F22</f>
        <v>0</v>
      </c>
      <c r="G22" s="3">
        <f>IMPORT!G22</f>
        <v>1</v>
      </c>
      <c r="H22" s="21">
        <f>IMPORT!H22</f>
        <v>14</v>
      </c>
      <c r="I22" s="3">
        <f>IMPORT!I22</f>
        <v>0</v>
      </c>
      <c r="J22" s="21">
        <f>IMPORT!J22</f>
        <v>3</v>
      </c>
      <c r="K22" s="10">
        <f>IMPORT!K22</f>
        <v>8</v>
      </c>
      <c r="L22" s="7">
        <f>IMPORT!L22</f>
        <v>29</v>
      </c>
      <c r="M22" s="3">
        <f>IMPORT!M22</f>
        <v>47</v>
      </c>
      <c r="N22" s="3">
        <f>IMPORT!N22</f>
        <v>37</v>
      </c>
      <c r="O22" s="10">
        <f>IMPORT!O22</f>
        <v>423</v>
      </c>
      <c r="P22" s="6">
        <f>IMPORT!P22</f>
        <v>255</v>
      </c>
      <c r="Q22" s="69">
        <f>IMPORT!AD22</f>
        <v>164.4</v>
      </c>
      <c r="R22" s="69">
        <f>IMPORT!AE22</f>
        <v>1.551094890510949</v>
      </c>
      <c r="S22" s="38">
        <f>IF(IMPORT!P22-((STDEV(IMPORT!S22:W22)*2)+IMPORT!AD22)&gt;0,(IMPORT!P22-((STDEV(IMPORT!S22:W22)*2)+IMPORT!AD22)),0)</f>
        <v>32.143178327931537</v>
      </c>
      <c r="T22" s="6">
        <f>IMPORT!Q22</f>
        <v>909</v>
      </c>
      <c r="U22" s="73">
        <f>IMPORT!AF22</f>
        <v>596.79999999999995</v>
      </c>
      <c r="V22" s="73">
        <f>IMPORT!AG22</f>
        <v>1.523123324396783</v>
      </c>
      <c r="W22" s="38">
        <f>IF(IMPORT!Q22-((STDEV(IMPORT!X22:AB22)*2)+IMPORT!AF22)&gt;0,(IMPORT!Q22-((STDEV(IMPORT!X22:AB22)*2)+IMPORT!AF22)),0)</f>
        <v>192.31338690245695</v>
      </c>
    </row>
    <row r="23" spans="1:23" ht="15" customHeight="1" thickBot="1" x14ac:dyDescent="0.3">
      <c r="A23" s="152"/>
      <c r="B23" s="65" t="str">
        <f>IMPORT!B23</f>
        <v>Typhoid Fever</v>
      </c>
      <c r="C23" s="35" t="str">
        <f>IMPORT!C23</f>
        <v>035</v>
      </c>
      <c r="D23" s="29">
        <f>IMPORT!D23</f>
        <v>0</v>
      </c>
      <c r="E23" s="12">
        <f>IMPORT!E23</f>
        <v>3</v>
      </c>
      <c r="F23" s="30">
        <f>IMPORT!F23</f>
        <v>0</v>
      </c>
      <c r="G23" s="12">
        <f>IMPORT!G23</f>
        <v>0</v>
      </c>
      <c r="H23" s="30">
        <f>IMPORT!H23</f>
        <v>1</v>
      </c>
      <c r="I23" s="12">
        <f>IMPORT!I23</f>
        <v>0</v>
      </c>
      <c r="J23" s="30">
        <f>IMPORT!J23</f>
        <v>4</v>
      </c>
      <c r="K23" s="13">
        <f>IMPORT!K23</f>
        <v>3</v>
      </c>
      <c r="L23" s="11">
        <f>IMPORT!L23</f>
        <v>11</v>
      </c>
      <c r="M23" s="12">
        <f>IMPORT!M23</f>
        <v>11</v>
      </c>
      <c r="N23" s="12">
        <f>IMPORT!N23</f>
        <v>14</v>
      </c>
      <c r="O23" s="13">
        <f>IMPORT!O23</f>
        <v>155</v>
      </c>
      <c r="P23" s="31">
        <f>IMPORT!P23</f>
        <v>92</v>
      </c>
      <c r="Q23" s="70">
        <f>IMPORT!AD23</f>
        <v>40.799999999999997</v>
      </c>
      <c r="R23" s="70">
        <f>IMPORT!AE23</f>
        <v>2.2549019607843137</v>
      </c>
      <c r="S23" s="39">
        <f>IF(IMPORT!P23-((STDEV(IMPORT!S23:W23)*2)+IMPORT!AD23)&gt;0,(IMPORT!P23-((STDEV(IMPORT!S23:W23)*2)+IMPORT!AD23)),0)</f>
        <v>3.4213436773280534</v>
      </c>
      <c r="T23" s="31">
        <f>IMPORT!Q23</f>
        <v>260</v>
      </c>
      <c r="U23" s="74">
        <f>IMPORT!AF23</f>
        <v>123.6</v>
      </c>
      <c r="V23" s="74">
        <f>IMPORT!AG23</f>
        <v>2.1035598705501619</v>
      </c>
      <c r="W23" s="39">
        <f>IF(IMPORT!Q23-((STDEV(IMPORT!X23:AB23)*2)+IMPORT!AF23)&gt;0,(IMPORT!Q23-((STDEV(IMPORT!X23:AB23)*2)+IMPORT!AF23)),0)</f>
        <v>0</v>
      </c>
    </row>
    <row r="24" spans="1:23" ht="15" customHeight="1" x14ac:dyDescent="0.25">
      <c r="A24" s="157" t="s">
        <v>53</v>
      </c>
      <c r="B24" s="105" t="str">
        <f>IMPORT!B24</f>
        <v>Avian influenza in humans (AIH)</v>
      </c>
      <c r="C24" s="36" t="str">
        <f>IMPORT!C24</f>
        <v>076</v>
      </c>
      <c r="D24" s="23">
        <f>IMPORT!D24</f>
        <v>0</v>
      </c>
      <c r="E24" s="24">
        <f>IMPORT!E24</f>
        <v>0</v>
      </c>
      <c r="F24" s="25">
        <f>IMPORT!F24</f>
        <v>0</v>
      </c>
      <c r="G24" s="24">
        <f>IMPORT!G24</f>
        <v>0</v>
      </c>
      <c r="H24" s="25">
        <f>IMPORT!H24</f>
        <v>0</v>
      </c>
      <c r="I24" s="24">
        <f>IMPORT!I24</f>
        <v>0</v>
      </c>
      <c r="J24" s="25">
        <f>IMPORT!J24</f>
        <v>0</v>
      </c>
      <c r="K24" s="26">
        <f>IMPORT!K24</f>
        <v>0</v>
      </c>
      <c r="L24" s="32">
        <f>IMPORT!L24</f>
        <v>0</v>
      </c>
      <c r="M24" s="24">
        <f>IMPORT!M24</f>
        <v>0</v>
      </c>
      <c r="N24" s="24">
        <f>IMPORT!N24</f>
        <v>0</v>
      </c>
      <c r="O24" s="26">
        <f>IMPORT!O24</f>
        <v>0</v>
      </c>
      <c r="P24" s="27">
        <f>IMPORT!P24</f>
        <v>0</v>
      </c>
      <c r="Q24" s="71">
        <f>IMPORT!AD24</f>
        <v>0</v>
      </c>
      <c r="R24" s="71" t="str">
        <f>IMPORT!AE24</f>
        <v/>
      </c>
      <c r="S24" s="40">
        <f>IF(IMPORT!P24-((STDEV(IMPORT!S24:W24)*2)+IMPORT!AD24)&gt;0,(IMPORT!P24-((STDEV(IMPORT!S24:W24)*2)+IMPORT!AD24)),0)</f>
        <v>0</v>
      </c>
      <c r="T24" s="27">
        <f>IMPORT!Q24</f>
        <v>1</v>
      </c>
      <c r="U24" s="75">
        <f>IMPORT!AF24</f>
        <v>0</v>
      </c>
      <c r="V24" s="75" t="str">
        <f>IMPORT!AG24</f>
        <v/>
      </c>
      <c r="W24" s="40">
        <f>IF(IMPORT!Q24-((STDEV(IMPORT!X24:AB24)*2)+IMPORT!AF24)&gt;0,(IMPORT!Q24-((STDEV(IMPORT!X24:AB24)*2)+IMPORT!AF24)),0)</f>
        <v>1</v>
      </c>
    </row>
    <row r="25" spans="1:23" ht="15" customHeight="1" x14ac:dyDescent="0.25">
      <c r="A25" s="151"/>
      <c r="B25" s="88" t="str">
        <f>IMPORT!B25</f>
        <v>COVID-19</v>
      </c>
      <c r="C25" s="89" t="str">
        <f>IMPORT!C25</f>
        <v>081</v>
      </c>
      <c r="D25" s="90">
        <f>IMPORT!D25</f>
        <v>1961</v>
      </c>
      <c r="E25" s="91">
        <f>IMPORT!E25</f>
        <v>28727</v>
      </c>
      <c r="F25" s="91">
        <f>IMPORT!F25</f>
        <v>426</v>
      </c>
      <c r="G25" s="91">
        <f>IMPORT!G25</f>
        <v>10671</v>
      </c>
      <c r="H25" s="91">
        <f>IMPORT!H25</f>
        <v>7859</v>
      </c>
      <c r="I25" s="91">
        <f>IMPORT!I25</f>
        <v>2744</v>
      </c>
      <c r="J25" s="91">
        <f>IMPORT!J25</f>
        <v>20330</v>
      </c>
      <c r="K25" s="92">
        <f>IMPORT!K25</f>
        <v>8617</v>
      </c>
      <c r="L25" s="90">
        <f>IMPORT!L25</f>
        <v>81335</v>
      </c>
      <c r="M25" s="91">
        <f>IMPORT!M25</f>
        <v>65850</v>
      </c>
      <c r="N25" s="91">
        <f>IMPORT!N25</f>
        <v>551682</v>
      </c>
      <c r="O25" s="92">
        <f>IMPORT!O25</f>
        <v>581468</v>
      </c>
      <c r="P25" s="93">
        <f>IMPORT!P25</f>
        <v>374549</v>
      </c>
      <c r="Q25" s="94">
        <f>IMPORT!AD25</f>
        <v>718933.6</v>
      </c>
      <c r="R25" s="94">
        <f>IMPORT!AE25</f>
        <v>0.52097857159548533</v>
      </c>
      <c r="S25" s="95">
        <f>IF(IMPORT!P25-((STDEV(IMPORT!S25:W25)*2)+IMPORT!AD25)&gt;0,(IMPORT!P25-((STDEV(IMPORT!S25:W25)*2)+IMPORT!AD25)),0)</f>
        <v>0</v>
      </c>
      <c r="T25" s="93">
        <f>IMPORT!Q25</f>
        <v>5005163</v>
      </c>
      <c r="U25" s="96">
        <f>IMPORT!AF25</f>
        <v>1290485</v>
      </c>
      <c r="V25" s="96">
        <f>IMPORT!AG25</f>
        <v>3.8785131171613774</v>
      </c>
      <c r="W25" s="95">
        <f>IF(IMPORT!Q25-((STDEV(IMPORT!X25:AB25)*2)+IMPORT!AF25)&gt;0,(IMPORT!Q25-((STDEV(IMPORT!X25:AB25)*2)+IMPORT!AF25)),0)</f>
        <v>0</v>
      </c>
    </row>
    <row r="26" spans="1:23" ht="15" customHeight="1" x14ac:dyDescent="0.25">
      <c r="A26" s="151"/>
      <c r="B26" s="22" t="str">
        <f>IMPORT!B26</f>
        <v>Middle East respiratory syndrome coronavirus (MERS-CoV)</v>
      </c>
      <c r="C26" s="34" t="str">
        <f>IMPORT!C26</f>
        <v>079</v>
      </c>
      <c r="D26" s="19">
        <f>IMPORT!D26</f>
        <v>0</v>
      </c>
      <c r="E26" s="3">
        <f>IMPORT!E26</f>
        <v>0</v>
      </c>
      <c r="F26" s="21">
        <f>IMPORT!F26</f>
        <v>0</v>
      </c>
      <c r="G26" s="3">
        <f>IMPORT!G26</f>
        <v>0</v>
      </c>
      <c r="H26" s="21">
        <f>IMPORT!H26</f>
        <v>0</v>
      </c>
      <c r="I26" s="3">
        <f>IMPORT!I26</f>
        <v>0</v>
      </c>
      <c r="J26" s="21">
        <f>IMPORT!J26</f>
        <v>0</v>
      </c>
      <c r="K26" s="10">
        <f>IMPORT!K26</f>
        <v>0</v>
      </c>
      <c r="L26" s="7">
        <f>IMPORT!L26</f>
        <v>0</v>
      </c>
      <c r="M26" s="3">
        <f>IMPORT!M26</f>
        <v>0</v>
      </c>
      <c r="N26" s="3">
        <f>IMPORT!N26</f>
        <v>0</v>
      </c>
      <c r="O26" s="10">
        <f>IMPORT!O26</f>
        <v>0</v>
      </c>
      <c r="P26" s="6">
        <f>IMPORT!P26</f>
        <v>0</v>
      </c>
      <c r="Q26" s="69">
        <f>IMPORT!AD26</f>
        <v>0</v>
      </c>
      <c r="R26" s="69" t="str">
        <f>IMPORT!AE26</f>
        <v/>
      </c>
      <c r="S26" s="38">
        <f>IF(IMPORT!P26-((STDEV(IMPORT!S26:W26)*2)+IMPORT!AD26)&gt;0,(IMPORT!P26-((STDEV(IMPORT!S26:W26)*2)+IMPORT!AD26)),0)</f>
        <v>0</v>
      </c>
      <c r="T26" s="6">
        <f>IMPORT!Q26</f>
        <v>0</v>
      </c>
      <c r="U26" s="73">
        <f>IMPORT!AF26</f>
        <v>0</v>
      </c>
      <c r="V26" s="73" t="str">
        <f>IMPORT!AG26</f>
        <v/>
      </c>
      <c r="W26" s="38">
        <f>IF(IMPORT!Q26-((STDEV(IMPORT!X26:AB26)*2)+IMPORT!AF26)&gt;0,(IMPORT!Q26-((STDEV(IMPORT!X26:AB26)*2)+IMPORT!AF26)),0)</f>
        <v>0</v>
      </c>
    </row>
    <row r="27" spans="1:23" ht="15" customHeight="1" x14ac:dyDescent="0.25">
      <c r="A27" s="151"/>
      <c r="B27" s="22" t="str">
        <f>IMPORT!B27</f>
        <v>Plague</v>
      </c>
      <c r="C27" s="34" t="str">
        <f>IMPORT!C27</f>
        <v>025</v>
      </c>
      <c r="D27" s="19">
        <f>IMPORT!D27</f>
        <v>0</v>
      </c>
      <c r="E27" s="3">
        <f>IMPORT!E27</f>
        <v>0</v>
      </c>
      <c r="F27" s="21">
        <f>IMPORT!F27</f>
        <v>0</v>
      </c>
      <c r="G27" s="3">
        <f>IMPORT!G27</f>
        <v>0</v>
      </c>
      <c r="H27" s="21">
        <f>IMPORT!H27</f>
        <v>0</v>
      </c>
      <c r="I27" s="3">
        <f>IMPORT!I27</f>
        <v>0</v>
      </c>
      <c r="J27" s="21">
        <f>IMPORT!J27</f>
        <v>0</v>
      </c>
      <c r="K27" s="10">
        <f>IMPORT!K27</f>
        <v>0</v>
      </c>
      <c r="L27" s="7">
        <f>IMPORT!L27</f>
        <v>0</v>
      </c>
      <c r="M27" s="3">
        <f>IMPORT!M27</f>
        <v>0</v>
      </c>
      <c r="N27" s="3">
        <f>IMPORT!N27</f>
        <v>0</v>
      </c>
      <c r="O27" s="10">
        <f>IMPORT!O27</f>
        <v>0</v>
      </c>
      <c r="P27" s="6">
        <f>IMPORT!P27</f>
        <v>0</v>
      </c>
      <c r="Q27" s="69">
        <f>IMPORT!AD27</f>
        <v>0</v>
      </c>
      <c r="R27" s="69" t="str">
        <f>IMPORT!AE27</f>
        <v/>
      </c>
      <c r="S27" s="38">
        <f>IF(IMPORT!P27-((STDEV(IMPORT!S27:W27)*2)+IMPORT!AD27)&gt;0,(IMPORT!P27-((STDEV(IMPORT!S27:W27)*2)+IMPORT!AD27)),0)</f>
        <v>0</v>
      </c>
      <c r="T27" s="6">
        <f>IMPORT!Q27</f>
        <v>0</v>
      </c>
      <c r="U27" s="73">
        <f>IMPORT!AF27</f>
        <v>0</v>
      </c>
      <c r="V27" s="73" t="str">
        <f>IMPORT!AG27</f>
        <v/>
      </c>
      <c r="W27" s="38">
        <f>IF(IMPORT!Q27-((STDEV(IMPORT!X27:AB27)*2)+IMPORT!AF27)&gt;0,(IMPORT!Q27-((STDEV(IMPORT!X27:AB27)*2)+IMPORT!AF27)),0)</f>
        <v>0</v>
      </c>
    </row>
    <row r="28" spans="1:23" ht="15" customHeight="1" x14ac:dyDescent="0.25">
      <c r="A28" s="151"/>
      <c r="B28" s="22" t="str">
        <f>IMPORT!B28</f>
        <v>Severe acute respiratory syndrome (SARS)</v>
      </c>
      <c r="C28" s="34" t="str">
        <f>IMPORT!C28</f>
        <v>071</v>
      </c>
      <c r="D28" s="19">
        <f>IMPORT!D28</f>
        <v>0</v>
      </c>
      <c r="E28" s="3">
        <f>IMPORT!E28</f>
        <v>0</v>
      </c>
      <c r="F28" s="21">
        <f>IMPORT!F28</f>
        <v>0</v>
      </c>
      <c r="G28" s="3">
        <f>IMPORT!G28</f>
        <v>0</v>
      </c>
      <c r="H28" s="21">
        <f>IMPORT!H28</f>
        <v>0</v>
      </c>
      <c r="I28" s="3">
        <f>IMPORT!I28</f>
        <v>0</v>
      </c>
      <c r="J28" s="21">
        <f>IMPORT!J28</f>
        <v>0</v>
      </c>
      <c r="K28" s="10">
        <f>IMPORT!K28</f>
        <v>0</v>
      </c>
      <c r="L28" s="7">
        <f>IMPORT!L28</f>
        <v>0</v>
      </c>
      <c r="M28" s="3">
        <f>IMPORT!M28</f>
        <v>0</v>
      </c>
      <c r="N28" s="3">
        <f>IMPORT!N28</f>
        <v>0</v>
      </c>
      <c r="O28" s="10">
        <f>IMPORT!O28</f>
        <v>0</v>
      </c>
      <c r="P28" s="6">
        <f>IMPORT!P28</f>
        <v>0</v>
      </c>
      <c r="Q28" s="69">
        <f>IMPORT!AD28</f>
        <v>0</v>
      </c>
      <c r="R28" s="69" t="str">
        <f>IMPORT!AE28</f>
        <v/>
      </c>
      <c r="S28" s="38">
        <f>IF(IMPORT!P28-((STDEV(IMPORT!S28:W28)*2)+IMPORT!AD28)&gt;0,(IMPORT!P28-((STDEV(IMPORT!S28:W28)*2)+IMPORT!AD28)),0)</f>
        <v>0</v>
      </c>
      <c r="T28" s="6">
        <f>IMPORT!Q28</f>
        <v>0</v>
      </c>
      <c r="U28" s="73">
        <f>IMPORT!AF28</f>
        <v>0</v>
      </c>
      <c r="V28" s="73" t="str">
        <f>IMPORT!AG28</f>
        <v/>
      </c>
      <c r="W28" s="38">
        <f>IF(IMPORT!Q28-((STDEV(IMPORT!X28:AB28)*2)+IMPORT!AF28)&gt;0,(IMPORT!Q28-((STDEV(IMPORT!X28:AB28)*2)+IMPORT!AF28)),0)</f>
        <v>0</v>
      </c>
    </row>
    <row r="29" spans="1:23" ht="15" customHeight="1" x14ac:dyDescent="0.25">
      <c r="A29" s="151"/>
      <c r="B29" s="22" t="str">
        <f>IMPORT!B29</f>
        <v>Smallpox</v>
      </c>
      <c r="C29" s="34" t="str">
        <f>IMPORT!C29</f>
        <v>069</v>
      </c>
      <c r="D29" s="19">
        <f>IMPORT!D29</f>
        <v>0</v>
      </c>
      <c r="E29" s="3">
        <f>IMPORT!E29</f>
        <v>0</v>
      </c>
      <c r="F29" s="21">
        <f>IMPORT!F29</f>
        <v>0</v>
      </c>
      <c r="G29" s="3">
        <f>IMPORT!G29</f>
        <v>0</v>
      </c>
      <c r="H29" s="21">
        <f>IMPORT!H29</f>
        <v>0</v>
      </c>
      <c r="I29" s="3">
        <f>IMPORT!I29</f>
        <v>0</v>
      </c>
      <c r="J29" s="21">
        <f>IMPORT!J29</f>
        <v>0</v>
      </c>
      <c r="K29" s="10">
        <f>IMPORT!K29</f>
        <v>0</v>
      </c>
      <c r="L29" s="7">
        <f>IMPORT!L29</f>
        <v>0</v>
      </c>
      <c r="M29" s="3">
        <f>IMPORT!M29</f>
        <v>0</v>
      </c>
      <c r="N29" s="3">
        <f>IMPORT!N29</f>
        <v>0</v>
      </c>
      <c r="O29" s="10">
        <f>IMPORT!O29</f>
        <v>0</v>
      </c>
      <c r="P29" s="6">
        <f>IMPORT!P29</f>
        <v>0</v>
      </c>
      <c r="Q29" s="69">
        <f>IMPORT!AD29</f>
        <v>0</v>
      </c>
      <c r="R29" s="69" t="str">
        <f>IMPORT!AE29</f>
        <v/>
      </c>
      <c r="S29" s="38">
        <f>IF(IMPORT!P29-((STDEV(IMPORT!S29:W29)*2)+IMPORT!AD29)&gt;0,(IMPORT!P29-((STDEV(IMPORT!S29:W29)*2)+IMPORT!AD29)),0)</f>
        <v>0</v>
      </c>
      <c r="T29" s="6">
        <f>IMPORT!Q29</f>
        <v>0</v>
      </c>
      <c r="U29" s="73">
        <f>IMPORT!AF29</f>
        <v>0</v>
      </c>
      <c r="V29" s="73" t="str">
        <f>IMPORT!AG29</f>
        <v/>
      </c>
      <c r="W29" s="38">
        <f>IF(IMPORT!Q29-((STDEV(IMPORT!X29:AB29)*2)+IMPORT!AF29)&gt;0,(IMPORT!Q29-((STDEV(IMPORT!X29:AB29)*2)+IMPORT!AF29)),0)</f>
        <v>0</v>
      </c>
    </row>
    <row r="30" spans="1:23" ht="15" customHeight="1" x14ac:dyDescent="0.25">
      <c r="A30" s="151"/>
      <c r="B30" s="22" t="str">
        <f>IMPORT!B30</f>
        <v>Viral haemorrhagic fever (NEC)</v>
      </c>
      <c r="C30" s="34" t="str">
        <f>IMPORT!C30</f>
        <v>036</v>
      </c>
      <c r="D30" s="19">
        <f>IMPORT!D30</f>
        <v>0</v>
      </c>
      <c r="E30" s="3">
        <f>IMPORT!E30</f>
        <v>0</v>
      </c>
      <c r="F30" s="21">
        <f>IMPORT!F30</f>
        <v>0</v>
      </c>
      <c r="G30" s="3">
        <f>IMPORT!G30</f>
        <v>0</v>
      </c>
      <c r="H30" s="21">
        <f>IMPORT!H30</f>
        <v>0</v>
      </c>
      <c r="I30" s="3">
        <f>IMPORT!I30</f>
        <v>0</v>
      </c>
      <c r="J30" s="21">
        <f>IMPORT!J30</f>
        <v>0</v>
      </c>
      <c r="K30" s="10">
        <f>IMPORT!K30</f>
        <v>0</v>
      </c>
      <c r="L30" s="7">
        <f>IMPORT!L30</f>
        <v>0</v>
      </c>
      <c r="M30" s="3">
        <f>IMPORT!M30</f>
        <v>0</v>
      </c>
      <c r="N30" s="3">
        <f>IMPORT!N30</f>
        <v>0</v>
      </c>
      <c r="O30" s="10">
        <f>IMPORT!O30</f>
        <v>0</v>
      </c>
      <c r="P30" s="6">
        <f>IMPORT!P30</f>
        <v>0</v>
      </c>
      <c r="Q30" s="69">
        <f>IMPORT!AD30</f>
        <v>0</v>
      </c>
      <c r="R30" s="69" t="str">
        <f>IMPORT!AE30</f>
        <v/>
      </c>
      <c r="S30" s="38">
        <f>IF(IMPORT!P30-((STDEV(IMPORT!S30:W30)*2)+IMPORT!AD30)&gt;0,(IMPORT!P30-((STDEV(IMPORT!S30:W30)*2)+IMPORT!AD30)),0)</f>
        <v>0</v>
      </c>
      <c r="T30" s="6">
        <f>IMPORT!Q30</f>
        <v>0</v>
      </c>
      <c r="U30" s="73">
        <f>IMPORT!AF30</f>
        <v>0</v>
      </c>
      <c r="V30" s="73" t="str">
        <f>IMPORT!AG30</f>
        <v/>
      </c>
      <c r="W30" s="38">
        <f>IF(IMPORT!Q30-((STDEV(IMPORT!X30:AB30)*2)+IMPORT!AF30)&gt;0,(IMPORT!Q30-((STDEV(IMPORT!X30:AB30)*2)+IMPORT!AF30)),0)</f>
        <v>0</v>
      </c>
    </row>
    <row r="31" spans="1:23" ht="15" customHeight="1" thickBot="1" x14ac:dyDescent="0.3">
      <c r="A31" s="152"/>
      <c r="B31" s="65" t="str">
        <f>IMPORT!B31</f>
        <v>Yellow fever</v>
      </c>
      <c r="C31" s="35" t="str">
        <f>IMPORT!C31</f>
        <v>041</v>
      </c>
      <c r="D31" s="29">
        <f>IMPORT!D31</f>
        <v>0</v>
      </c>
      <c r="E31" s="12">
        <f>IMPORT!E31</f>
        <v>0</v>
      </c>
      <c r="F31" s="30">
        <f>IMPORT!F31</f>
        <v>0</v>
      </c>
      <c r="G31" s="12">
        <f>IMPORT!G31</f>
        <v>0</v>
      </c>
      <c r="H31" s="30">
        <f>IMPORT!H31</f>
        <v>0</v>
      </c>
      <c r="I31" s="12">
        <f>IMPORT!I31</f>
        <v>0</v>
      </c>
      <c r="J31" s="30">
        <f>IMPORT!J31</f>
        <v>0</v>
      </c>
      <c r="K31" s="13">
        <f>IMPORT!K31</f>
        <v>0</v>
      </c>
      <c r="L31" s="11">
        <f>IMPORT!L31</f>
        <v>0</v>
      </c>
      <c r="M31" s="12">
        <f>IMPORT!M31</f>
        <v>0</v>
      </c>
      <c r="N31" s="12">
        <f>IMPORT!N31</f>
        <v>0</v>
      </c>
      <c r="O31" s="13">
        <f>IMPORT!O31</f>
        <v>0</v>
      </c>
      <c r="P31" s="31">
        <f>IMPORT!P31</f>
        <v>0</v>
      </c>
      <c r="Q31" s="70">
        <f>IMPORT!AD31</f>
        <v>0</v>
      </c>
      <c r="R31" s="70" t="str">
        <f>IMPORT!AE31</f>
        <v/>
      </c>
      <c r="S31" s="39">
        <f>IF(IMPORT!P31-((STDEV(IMPORT!S31:W31)*2)+IMPORT!AD31)&gt;0,(IMPORT!P31-((STDEV(IMPORT!S31:W31)*2)+IMPORT!AD31)),0)</f>
        <v>0</v>
      </c>
      <c r="T31" s="31">
        <f>IMPORT!Q31</f>
        <v>0</v>
      </c>
      <c r="U31" s="74">
        <f>IMPORT!AF31</f>
        <v>0</v>
      </c>
      <c r="V31" s="74" t="str">
        <f>IMPORT!AG31</f>
        <v/>
      </c>
      <c r="W31" s="39">
        <f>IF(IMPORT!Q31-((STDEV(IMPORT!X31:AB31)*2)+IMPORT!AF31)&gt;0,(IMPORT!Q31-((STDEV(IMPORT!X31:AB31)*2)+IMPORT!AF31)),0)</f>
        <v>0</v>
      </c>
    </row>
    <row r="32" spans="1:23" ht="15.75" customHeight="1" x14ac:dyDescent="0.25">
      <c r="A32" s="157" t="s">
        <v>13</v>
      </c>
      <c r="B32" s="105" t="str">
        <f>IMPORT!B32</f>
        <v>Chlamydial infection</v>
      </c>
      <c r="C32" s="36" t="str">
        <f>IMPORT!C32</f>
        <v>007</v>
      </c>
      <c r="D32" s="23">
        <f>IMPORT!D32</f>
        <v>66</v>
      </c>
      <c r="E32" s="24">
        <f>IMPORT!E32</f>
        <v>1184</v>
      </c>
      <c r="F32" s="25">
        <f>IMPORT!F32</f>
        <v>17</v>
      </c>
      <c r="G32" s="24">
        <f>IMPORT!G32</f>
        <v>1045</v>
      </c>
      <c r="H32" s="25">
        <f>IMPORT!H32</f>
        <v>272</v>
      </c>
      <c r="I32" s="24">
        <f>IMPORT!I32</f>
        <v>54</v>
      </c>
      <c r="J32" s="25">
        <f>IMPORT!J32</f>
        <v>1067</v>
      </c>
      <c r="K32" s="26">
        <f>IMPORT!K32</f>
        <v>449</v>
      </c>
      <c r="L32" s="32">
        <f>IMPORT!L32</f>
        <v>4154</v>
      </c>
      <c r="M32" s="24">
        <f>IMPORT!M32</f>
        <v>4458</v>
      </c>
      <c r="N32" s="24">
        <f>IMPORT!N32</f>
        <v>3838</v>
      </c>
      <c r="O32" s="26">
        <f>IMPORT!O32</f>
        <v>45157</v>
      </c>
      <c r="P32" s="27">
        <f>IMPORT!P32</f>
        <v>26912</v>
      </c>
      <c r="Q32" s="71">
        <f>IMPORT!AD32</f>
        <v>24186.400000000001</v>
      </c>
      <c r="R32" s="71">
        <f>IMPORT!AE32</f>
        <v>1.1126914298944861</v>
      </c>
      <c r="S32" s="40">
        <f>IF(IMPORT!P32-((STDEV(IMPORT!S32:W32)*2)+IMPORT!AD32)&gt;0,(IMPORT!P32-((STDEV(IMPORT!S32:W32)*2)+IMPORT!AD32)),0)</f>
        <v>0</v>
      </c>
      <c r="T32" s="27">
        <f>IMPORT!Q32</f>
        <v>103250</v>
      </c>
      <c r="U32" s="75">
        <f>IMPORT!AF32</f>
        <v>97398.8</v>
      </c>
      <c r="V32" s="75">
        <f>IMPORT!AG32</f>
        <v>1.0600746621108268</v>
      </c>
      <c r="W32" s="40">
        <f>IF(IMPORT!Q32-((STDEV(IMPORT!X32:AB32)*2)+IMPORT!AF32)&gt;0,(IMPORT!Q32-((STDEV(IMPORT!X32:AB32)*2)+IMPORT!AF32)),0)</f>
        <v>0</v>
      </c>
    </row>
    <row r="33" spans="1:23" ht="15" customHeight="1" x14ac:dyDescent="0.25">
      <c r="A33" s="151"/>
      <c r="B33" s="33" t="str">
        <f>IMPORT!B33</f>
        <v>Donovanosis</v>
      </c>
      <c r="C33" s="104" t="str">
        <f>IMPORT!C33</f>
        <v>010</v>
      </c>
      <c r="D33" s="18">
        <f>IMPORT!D33</f>
        <v>0</v>
      </c>
      <c r="E33" s="15">
        <f>IMPORT!E33</f>
        <v>0</v>
      </c>
      <c r="F33" s="20">
        <f>IMPORT!F33</f>
        <v>0</v>
      </c>
      <c r="G33" s="15">
        <f>IMPORT!G33</f>
        <v>0</v>
      </c>
      <c r="H33" s="20">
        <f>IMPORT!H33</f>
        <v>0</v>
      </c>
      <c r="I33" s="15">
        <f>IMPORT!I33</f>
        <v>0</v>
      </c>
      <c r="J33" s="20">
        <f>IMPORT!J33</f>
        <v>0</v>
      </c>
      <c r="K33" s="16">
        <f>IMPORT!K33</f>
        <v>0</v>
      </c>
      <c r="L33" s="14">
        <f>IMPORT!L33</f>
        <v>0</v>
      </c>
      <c r="M33" s="15">
        <f>IMPORT!M33</f>
        <v>0</v>
      </c>
      <c r="N33" s="15">
        <f>IMPORT!N33</f>
        <v>0</v>
      </c>
      <c r="O33" s="16">
        <f>IMPORT!O33</f>
        <v>0</v>
      </c>
      <c r="P33" s="17">
        <f>IMPORT!P33</f>
        <v>0</v>
      </c>
      <c r="Q33" s="82">
        <f>IMPORT!AD33</f>
        <v>0</v>
      </c>
      <c r="R33" s="82" t="str">
        <f>IMPORT!AE33</f>
        <v/>
      </c>
      <c r="S33" s="37">
        <f>IF(IMPORT!P33-((STDEV(IMPORT!S33:W33)*2)+IMPORT!AD33)&gt;0,(IMPORT!P33-((STDEV(IMPORT!S33:W33)*2)+IMPORT!AD33)),0)</f>
        <v>0</v>
      </c>
      <c r="T33" s="17">
        <f>IMPORT!Q33</f>
        <v>0</v>
      </c>
      <c r="U33" s="72">
        <f>IMPORT!AF33</f>
        <v>0</v>
      </c>
      <c r="V33" s="72" t="str">
        <f>IMPORT!AG33</f>
        <v/>
      </c>
      <c r="W33" s="37">
        <f>IF(IMPORT!Q33-((STDEV(IMPORT!X33:AB33)*2)+IMPORT!AF33)&gt;0,(IMPORT!Q33-((STDEV(IMPORT!X33:AB33)*2)+IMPORT!AF33)),0)</f>
        <v>0</v>
      </c>
    </row>
    <row r="34" spans="1:23" ht="15" customHeight="1" x14ac:dyDescent="0.25">
      <c r="A34" s="151"/>
      <c r="B34" s="33" t="str">
        <f>IMPORT!B34</f>
        <v>Gonococcal infection</v>
      </c>
      <c r="C34" s="104" t="str">
        <f>IMPORT!C34</f>
        <v>011</v>
      </c>
      <c r="D34" s="18">
        <f>IMPORT!D34</f>
        <v>20</v>
      </c>
      <c r="E34" s="15">
        <f>IMPORT!E34</f>
        <v>487</v>
      </c>
      <c r="F34" s="20">
        <f>IMPORT!F34</f>
        <v>30</v>
      </c>
      <c r="G34" s="15">
        <f>IMPORT!G34</f>
        <v>364</v>
      </c>
      <c r="H34" s="20">
        <f>IMPORT!H34</f>
        <v>80</v>
      </c>
      <c r="I34" s="15">
        <f>IMPORT!I34</f>
        <v>15</v>
      </c>
      <c r="J34" s="20">
        <f>IMPORT!J34</f>
        <v>423</v>
      </c>
      <c r="K34" s="16">
        <f>IMPORT!K34</f>
        <v>166</v>
      </c>
      <c r="L34" s="14">
        <f>IMPORT!L34</f>
        <v>1585</v>
      </c>
      <c r="M34" s="15">
        <f>IMPORT!M34</f>
        <v>1697</v>
      </c>
      <c r="N34" s="15">
        <f>IMPORT!N34</f>
        <v>1330</v>
      </c>
      <c r="O34" s="16">
        <f>IMPORT!O34</f>
        <v>16487</v>
      </c>
      <c r="P34" s="17">
        <f>IMPORT!P34</f>
        <v>9932</v>
      </c>
      <c r="Q34" s="82">
        <f>IMPORT!AD34</f>
        <v>7817.6</v>
      </c>
      <c r="R34" s="82">
        <f>IMPORT!AE34</f>
        <v>1.2704666393778141</v>
      </c>
      <c r="S34" s="37">
        <f>IF(IMPORT!P34-((STDEV(IMPORT!S34:W34)*2)+IMPORT!AD34)&gt;0,(IMPORT!P34-((STDEV(IMPORT!S34:W34)*2)+IMPORT!AD34)),0)</f>
        <v>929.68264974298654</v>
      </c>
      <c r="T34" s="17">
        <f>IMPORT!Q34</f>
        <v>36996</v>
      </c>
      <c r="U34" s="72">
        <f>IMPORT!AF34</f>
        <v>30262</v>
      </c>
      <c r="V34" s="72">
        <f>IMPORT!AG34</f>
        <v>1.22252329654352</v>
      </c>
      <c r="W34" s="37">
        <f>IF(IMPORT!Q34-((STDEV(IMPORT!X34:AB34)*2)+IMPORT!AF34)&gt;0,(IMPORT!Q34-((STDEV(IMPORT!X34:AB34)*2)+IMPORT!AF34)),0)</f>
        <v>817.74713184096618</v>
      </c>
    </row>
    <row r="35" spans="1:23" ht="15" customHeight="1" x14ac:dyDescent="0.25">
      <c r="A35" s="151"/>
      <c r="B35" s="88" t="str">
        <f>IMPORT!B35</f>
        <v>Syphilis &lt; 2 years</v>
      </c>
      <c r="C35" s="89" t="str">
        <f>IMPORT!C35</f>
        <v>066</v>
      </c>
      <c r="D35" s="90">
        <f>IMPORT!D35</f>
        <v>0</v>
      </c>
      <c r="E35" s="91">
        <f>IMPORT!E35</f>
        <v>59</v>
      </c>
      <c r="F35" s="91">
        <f>IMPORT!F35</f>
        <v>9</v>
      </c>
      <c r="G35" s="91">
        <f>IMPORT!G35</f>
        <v>60</v>
      </c>
      <c r="H35" s="91">
        <f>IMPORT!H35</f>
        <v>16</v>
      </c>
      <c r="I35" s="91">
        <f>IMPORT!I35</f>
        <v>1</v>
      </c>
      <c r="J35" s="91">
        <f>IMPORT!J35</f>
        <v>59</v>
      </c>
      <c r="K35" s="92">
        <f>IMPORT!K35</f>
        <v>24</v>
      </c>
      <c r="L35" s="90">
        <f>IMPORT!L35</f>
        <v>228</v>
      </c>
      <c r="M35" s="91">
        <f>IMPORT!M35</f>
        <v>228</v>
      </c>
      <c r="N35" s="91">
        <f>IMPORT!N35</f>
        <v>224</v>
      </c>
      <c r="O35" s="92">
        <f>IMPORT!O35</f>
        <v>2831</v>
      </c>
      <c r="P35" s="93">
        <f>IMPORT!P35</f>
        <v>1650</v>
      </c>
      <c r="Q35" s="94">
        <f>IMPORT!AD35</f>
        <v>1377</v>
      </c>
      <c r="R35" s="94">
        <f>IMPORT!AE35</f>
        <v>1.1982570806100219</v>
      </c>
      <c r="S35" s="95">
        <f>IF(IMPORT!P35-((STDEV(IMPORT!S35:W35)*2)+IMPORT!AD35)&gt;0,(IMPORT!P35-((STDEV(IMPORT!S35:W35)*2)+IMPORT!AD35)),0)</f>
        <v>0</v>
      </c>
      <c r="T35" s="93">
        <f>IMPORT!Q35</f>
        <v>6844</v>
      </c>
      <c r="U35" s="96">
        <f>IMPORT!AF35</f>
        <v>5417.6</v>
      </c>
      <c r="V35" s="96">
        <f>IMPORT!AG35</f>
        <v>1.2632900177200235</v>
      </c>
      <c r="W35" s="95">
        <f>IF(IMPORT!Q35-((STDEV(IMPORT!X35:AB35)*2)+IMPORT!AF35)&gt;0,(IMPORT!Q35-((STDEV(IMPORT!X35:AB35)*2)+IMPORT!AF35)),0)</f>
        <v>446.4820442506425</v>
      </c>
    </row>
    <row r="36" spans="1:23" ht="15" customHeight="1" x14ac:dyDescent="0.25">
      <c r="A36" s="151"/>
      <c r="B36" s="106" t="str">
        <f>IMPORT!B36</f>
        <v>Syphilis &gt; 2 years or unspecified duration</v>
      </c>
      <c r="C36" s="97" t="str">
        <f>IMPORT!C36</f>
        <v>067</v>
      </c>
      <c r="D36" s="19">
        <f>IMPORT!D36</f>
        <v>0</v>
      </c>
      <c r="E36" s="15">
        <f>IMPORT!E36</f>
        <v>7</v>
      </c>
      <c r="F36" s="21">
        <f>IMPORT!F36</f>
        <v>2</v>
      </c>
      <c r="G36" s="3">
        <f>IMPORT!G36</f>
        <v>1</v>
      </c>
      <c r="H36" s="21">
        <f>IMPORT!H36</f>
        <v>2</v>
      </c>
      <c r="I36" s="3">
        <f>IMPORT!I36</f>
        <v>0</v>
      </c>
      <c r="J36" s="21">
        <f>IMPORT!J36</f>
        <v>49</v>
      </c>
      <c r="K36" s="10">
        <f>IMPORT!K36</f>
        <v>9</v>
      </c>
      <c r="L36" s="7">
        <f>IMPORT!L36</f>
        <v>70</v>
      </c>
      <c r="M36" s="3">
        <f>IMPORT!M36</f>
        <v>67</v>
      </c>
      <c r="N36" s="3">
        <f>IMPORT!N36</f>
        <v>105</v>
      </c>
      <c r="O36" s="10">
        <f>IMPORT!O36</f>
        <v>916</v>
      </c>
      <c r="P36" s="6">
        <f>IMPORT!P36</f>
        <v>500</v>
      </c>
      <c r="Q36" s="69">
        <f>IMPORT!AD36</f>
        <v>598.79999999999995</v>
      </c>
      <c r="R36" s="69">
        <f>IMPORT!AE36</f>
        <v>0.83500334001336007</v>
      </c>
      <c r="S36" s="38">
        <f>IF(IMPORT!P36-((STDEV(IMPORT!S36:W36)*2)+IMPORT!AD36)&gt;0,(IMPORT!P36-((STDEV(IMPORT!S36:W36)*2)+IMPORT!AD36)),0)</f>
        <v>0</v>
      </c>
      <c r="T36" s="6">
        <f>IMPORT!Q36</f>
        <v>2386</v>
      </c>
      <c r="U36" s="73">
        <f>IMPORT!AF36</f>
        <v>2300.1999999999998</v>
      </c>
      <c r="V36" s="73">
        <f>IMPORT!AG36</f>
        <v>1.0373011042518043</v>
      </c>
      <c r="W36" s="38">
        <f>IF(IMPORT!Q36-((STDEV(IMPORT!X36:AB36)*2)+IMPORT!AF36)&gt;0,(IMPORT!Q36-((STDEV(IMPORT!X36:AB36)*2)+IMPORT!AF36)),0)</f>
        <v>0</v>
      </c>
    </row>
    <row r="37" spans="1:23" ht="15" customHeight="1" thickBot="1" x14ac:dyDescent="0.3">
      <c r="A37" s="152"/>
      <c r="B37" s="65" t="str">
        <f>IMPORT!B37</f>
        <v xml:space="preserve">Syphilis congenital </v>
      </c>
      <c r="C37" s="35" t="str">
        <f>IMPORT!C37</f>
        <v>047</v>
      </c>
      <c r="D37" s="29">
        <f>IMPORT!D37</f>
        <v>0</v>
      </c>
      <c r="E37" s="12">
        <f>IMPORT!E37</f>
        <v>0</v>
      </c>
      <c r="F37" s="30">
        <f>IMPORT!F37</f>
        <v>0</v>
      </c>
      <c r="G37" s="12">
        <f>IMPORT!G37</f>
        <v>0</v>
      </c>
      <c r="H37" s="30">
        <f>IMPORT!H37</f>
        <v>0</v>
      </c>
      <c r="I37" s="12">
        <f>IMPORT!I37</f>
        <v>0</v>
      </c>
      <c r="J37" s="30">
        <f>IMPORT!J37</f>
        <v>0</v>
      </c>
      <c r="K37" s="13">
        <f>IMPORT!K37</f>
        <v>0</v>
      </c>
      <c r="L37" s="11">
        <f>IMPORT!L37</f>
        <v>0</v>
      </c>
      <c r="M37" s="12">
        <f>IMPORT!M37</f>
        <v>0</v>
      </c>
      <c r="N37" s="12">
        <f>IMPORT!N37</f>
        <v>0</v>
      </c>
      <c r="O37" s="13">
        <f>IMPORT!O37</f>
        <v>5</v>
      </c>
      <c r="P37" s="31">
        <f>IMPORT!P37</f>
        <v>4</v>
      </c>
      <c r="Q37" s="70">
        <f>IMPORT!AD37</f>
        <v>1.8</v>
      </c>
      <c r="R37" s="70">
        <f>IMPORT!AE37</f>
        <v>2.2222222222222223</v>
      </c>
      <c r="S37" s="39">
        <f>IF(IMPORT!P37-((STDEV(IMPORT!S37:W37)*2)+IMPORT!AD37)&gt;0,(IMPORT!P37-((STDEV(IMPORT!S37:W37)*2)+IMPORT!AD37)),0)</f>
        <v>0.52667994693184861</v>
      </c>
      <c r="T37" s="11">
        <f>IMPORT!Q37</f>
        <v>15</v>
      </c>
      <c r="U37" s="74">
        <f>IMPORT!AF37</f>
        <v>11</v>
      </c>
      <c r="V37" s="74">
        <f>IMPORT!AG37</f>
        <v>1.3636363636363635</v>
      </c>
      <c r="W37" s="39">
        <f>IF(IMPORT!Q37-((STDEV(IMPORT!X37:AB37)*2)+IMPORT!AF37)&gt;0,(IMPORT!Q37-((STDEV(IMPORT!X37:AB37)*2)+IMPORT!AF37)),0)</f>
        <v>0</v>
      </c>
    </row>
    <row r="38" spans="1:23" ht="15.75" customHeight="1" x14ac:dyDescent="0.25">
      <c r="A38" s="157" t="s">
        <v>14</v>
      </c>
      <c r="B38" s="105" t="str">
        <f>IMPORT!B38</f>
        <v>Diphtheria</v>
      </c>
      <c r="C38" s="36" t="str">
        <f>IMPORT!C38</f>
        <v>009</v>
      </c>
      <c r="D38" s="23">
        <f>IMPORT!D38</f>
        <v>0</v>
      </c>
      <c r="E38" s="24">
        <f>IMPORT!E38</f>
        <v>0</v>
      </c>
      <c r="F38" s="25">
        <f>IMPORT!F38</f>
        <v>0</v>
      </c>
      <c r="G38" s="24">
        <f>IMPORT!G38</f>
        <v>0</v>
      </c>
      <c r="H38" s="25">
        <f>IMPORT!H38</f>
        <v>0</v>
      </c>
      <c r="I38" s="24">
        <f>IMPORT!I38</f>
        <v>0</v>
      </c>
      <c r="J38" s="25">
        <f>IMPORT!J38</f>
        <v>0</v>
      </c>
      <c r="K38" s="26">
        <f>IMPORT!K38</f>
        <v>0</v>
      </c>
      <c r="L38" s="32">
        <f>IMPORT!L38</f>
        <v>0</v>
      </c>
      <c r="M38" s="24">
        <f>IMPORT!M38</f>
        <v>1</v>
      </c>
      <c r="N38" s="24">
        <f>IMPORT!N38</f>
        <v>1</v>
      </c>
      <c r="O38" s="26">
        <f>IMPORT!O38</f>
        <v>6</v>
      </c>
      <c r="P38" s="27">
        <f>IMPORT!P38</f>
        <v>4</v>
      </c>
      <c r="Q38" s="71">
        <f>IMPORT!AD38</f>
        <v>4.8</v>
      </c>
      <c r="R38" s="71">
        <f>IMPORT!AE38</f>
        <v>0.83333333333333337</v>
      </c>
      <c r="S38" s="40">
        <f>IF(IMPORT!P38-((STDEV(IMPORT!S38:W38)*2)+IMPORT!AD38)&gt;0,(IMPORT!P38-((STDEV(IMPORT!S38:W38)*2)+IMPORT!AD38)),0)</f>
        <v>0</v>
      </c>
      <c r="T38" s="27">
        <f>IMPORT!Q38</f>
        <v>19</v>
      </c>
      <c r="U38" s="75">
        <f>IMPORT!AF38</f>
        <v>11.6</v>
      </c>
      <c r="V38" s="75">
        <f>IMPORT!AG38</f>
        <v>1.6379310344827587</v>
      </c>
      <c r="W38" s="40">
        <f>IF(IMPORT!Q38-((STDEV(IMPORT!X38:AB38)*2)+IMPORT!AF38)&gt;0,(IMPORT!Q38-((STDEV(IMPORT!X38:AB38)*2)+IMPORT!AF38)),0)</f>
        <v>0</v>
      </c>
    </row>
    <row r="39" spans="1:23" ht="15" customHeight="1" x14ac:dyDescent="0.25">
      <c r="A39" s="151"/>
      <c r="B39" s="102" t="str">
        <f>IMPORT!B39</f>
        <v>Haemophilus influenzae type b</v>
      </c>
      <c r="C39" s="103" t="str">
        <f>IMPORT!C39</f>
        <v>012</v>
      </c>
      <c r="D39" s="18">
        <f>IMPORT!D39</f>
        <v>0</v>
      </c>
      <c r="E39" s="15">
        <f>IMPORT!E39</f>
        <v>0</v>
      </c>
      <c r="F39" s="20">
        <f>IMPORT!F39</f>
        <v>0</v>
      </c>
      <c r="G39" s="15">
        <f>IMPORT!G39</f>
        <v>0</v>
      </c>
      <c r="H39" s="20">
        <f>IMPORT!H39</f>
        <v>0</v>
      </c>
      <c r="I39" s="15">
        <f>IMPORT!I39</f>
        <v>0</v>
      </c>
      <c r="J39" s="20">
        <f>IMPORT!J39</f>
        <v>0</v>
      </c>
      <c r="K39" s="16">
        <f>IMPORT!K39</f>
        <v>0</v>
      </c>
      <c r="L39" s="14">
        <f>IMPORT!L39</f>
        <v>0</v>
      </c>
      <c r="M39" s="15">
        <f>IMPORT!M39</f>
        <v>1</v>
      </c>
      <c r="N39" s="15">
        <f>IMPORT!N39</f>
        <v>1</v>
      </c>
      <c r="O39" s="16">
        <f>IMPORT!O39</f>
        <v>8</v>
      </c>
      <c r="P39" s="17">
        <f>IMPORT!P39</f>
        <v>6</v>
      </c>
      <c r="Q39" s="82">
        <f>IMPORT!AD39</f>
        <v>4</v>
      </c>
      <c r="R39" s="82">
        <f>IMPORT!AE39</f>
        <v>1.5</v>
      </c>
      <c r="S39" s="37">
        <f>IF(IMPORT!P39-((STDEV(IMPORT!S39:W39)*2)+IMPORT!AD39)&gt;0,(IMPORT!P39-((STDEV(IMPORT!S39:W39)*2)+IMPORT!AD39)),0)</f>
        <v>0</v>
      </c>
      <c r="T39" s="17">
        <f>IMPORT!Q39</f>
        <v>19</v>
      </c>
      <c r="U39" s="72">
        <f>IMPORT!AF39</f>
        <v>19</v>
      </c>
      <c r="V39" s="72">
        <f>IMPORT!AG39</f>
        <v>1</v>
      </c>
      <c r="W39" s="37">
        <f>IF(IMPORT!Q39-((STDEV(IMPORT!X39:AB39)*2)+IMPORT!AF39)&gt;0,(IMPORT!Q39-((STDEV(IMPORT!X39:AB39)*2)+IMPORT!AF39)),0)</f>
        <v>0</v>
      </c>
    </row>
    <row r="40" spans="1:23" ht="15" customHeight="1" x14ac:dyDescent="0.25">
      <c r="A40" s="151"/>
      <c r="B40" s="22" t="str">
        <f>IMPORT!B40</f>
        <v>Measles</v>
      </c>
      <c r="C40" s="34" t="str">
        <f>IMPORT!C40</f>
        <v>021</v>
      </c>
      <c r="D40" s="19">
        <f>IMPORT!D40</f>
        <v>0</v>
      </c>
      <c r="E40" s="3">
        <f>IMPORT!E40</f>
        <v>0</v>
      </c>
      <c r="F40" s="21">
        <f>IMPORT!F40</f>
        <v>0</v>
      </c>
      <c r="G40" s="3">
        <f>IMPORT!G40</f>
        <v>0</v>
      </c>
      <c r="H40" s="21">
        <f>IMPORT!H40</f>
        <v>0</v>
      </c>
      <c r="I40" s="3">
        <f>IMPORT!I40</f>
        <v>0</v>
      </c>
      <c r="J40" s="21">
        <f>IMPORT!J40</f>
        <v>0</v>
      </c>
      <c r="K40" s="10">
        <f>IMPORT!K40</f>
        <v>0</v>
      </c>
      <c r="L40" s="14">
        <f>IMPORT!L40</f>
        <v>0</v>
      </c>
      <c r="M40" s="3">
        <f>IMPORT!M40</f>
        <v>0</v>
      </c>
      <c r="N40" s="3">
        <f>IMPORT!N40</f>
        <v>0</v>
      </c>
      <c r="O40" s="10">
        <f>IMPORT!O40</f>
        <v>13</v>
      </c>
      <c r="P40" s="6">
        <f>IMPORT!P40</f>
        <v>9</v>
      </c>
      <c r="Q40" s="69">
        <f>IMPORT!AD40</f>
        <v>26.6</v>
      </c>
      <c r="R40" s="69">
        <f>IMPORT!AE40</f>
        <v>0.33834586466165412</v>
      </c>
      <c r="S40" s="38">
        <f>IF(IMPORT!P40-((STDEV(IMPORT!S40:W40)*2)+IMPORT!AD40)&gt;0,(IMPORT!P40-((STDEV(IMPORT!S40:W40)*2)+IMPORT!AD40)),0)</f>
        <v>0</v>
      </c>
      <c r="T40" s="6">
        <f>IMPORT!Q40</f>
        <v>20</v>
      </c>
      <c r="U40" s="73">
        <f>IMPORT!AF40</f>
        <v>88.4</v>
      </c>
      <c r="V40" s="73">
        <f>IMPORT!AG40</f>
        <v>0.22624434389140269</v>
      </c>
      <c r="W40" s="38">
        <f>IF(IMPORT!Q40-((STDEV(IMPORT!X40:AB40)*2)+IMPORT!AF40)&gt;0,(IMPORT!Q40-((STDEV(IMPORT!X40:AB40)*2)+IMPORT!AF40)),0)</f>
        <v>0</v>
      </c>
    </row>
    <row r="41" spans="1:23" ht="15" customHeight="1" x14ac:dyDescent="0.25">
      <c r="A41" s="151"/>
      <c r="B41" s="22" t="str">
        <f>IMPORT!B41</f>
        <v>Meningococcal disease (invasive)</v>
      </c>
      <c r="C41" s="34" t="str">
        <f>IMPORT!C41</f>
        <v>022</v>
      </c>
      <c r="D41" s="19">
        <f>IMPORT!D41</f>
        <v>0</v>
      </c>
      <c r="E41" s="3">
        <f>IMPORT!E41</f>
        <v>2</v>
      </c>
      <c r="F41" s="21">
        <f>IMPORT!F41</f>
        <v>0</v>
      </c>
      <c r="G41" s="3">
        <f>IMPORT!G41</f>
        <v>4</v>
      </c>
      <c r="H41" s="21">
        <f>IMPORT!H41</f>
        <v>0</v>
      </c>
      <c r="I41" s="3">
        <f>IMPORT!I41</f>
        <v>0</v>
      </c>
      <c r="J41" s="21">
        <f>IMPORT!J41</f>
        <v>0</v>
      </c>
      <c r="K41" s="10">
        <f>IMPORT!K41</f>
        <v>1</v>
      </c>
      <c r="L41" s="14">
        <f>IMPORT!L41</f>
        <v>7</v>
      </c>
      <c r="M41" s="3">
        <v>4</v>
      </c>
      <c r="N41" s="3">
        <f>IMPORT!N41</f>
        <v>9</v>
      </c>
      <c r="O41" s="10">
        <f>IMPORT!O41</f>
        <v>51</v>
      </c>
      <c r="P41" s="6">
        <f>IMPORT!P41</f>
        <v>31</v>
      </c>
      <c r="Q41" s="69">
        <f>IMPORT!AD41</f>
        <v>30.8</v>
      </c>
      <c r="R41" s="69">
        <f>IMPORT!AE41</f>
        <v>1.0064935064935066</v>
      </c>
      <c r="S41" s="38">
        <f>IF(IMPORT!P41-((STDEV(IMPORT!S41:W41)*2)+IMPORT!AD41)&gt;0,(IMPORT!P41-((STDEV(IMPORT!S41:W41)*2)+IMPORT!AD41)),0)</f>
        <v>0</v>
      </c>
      <c r="T41" s="6">
        <f>IMPORT!Q41</f>
        <v>141</v>
      </c>
      <c r="U41" s="73">
        <f>IMPORT!AF41</f>
        <v>192.4</v>
      </c>
      <c r="V41" s="73">
        <f>IMPORT!AG41</f>
        <v>0.73284823284823286</v>
      </c>
      <c r="W41" s="38">
        <f>IF(IMPORT!Q41-((STDEV(IMPORT!X41:AB41)*2)+IMPORT!AF41)&gt;0,(IMPORT!Q41-((STDEV(IMPORT!X41:AB41)*2)+IMPORT!AF41)),0)</f>
        <v>0</v>
      </c>
    </row>
    <row r="42" spans="1:23" ht="15" customHeight="1" x14ac:dyDescent="0.25">
      <c r="A42" s="151"/>
      <c r="B42" s="22" t="str">
        <f>IMPORT!B42</f>
        <v>Mumps</v>
      </c>
      <c r="C42" s="34" t="str">
        <f>IMPORT!C42</f>
        <v>043</v>
      </c>
      <c r="D42" s="19">
        <f>IMPORT!D42</f>
        <v>0</v>
      </c>
      <c r="E42" s="3">
        <f>IMPORT!E42</f>
        <v>1</v>
      </c>
      <c r="F42" s="21">
        <f>IMPORT!F42</f>
        <v>0</v>
      </c>
      <c r="G42" s="3">
        <f>IMPORT!G42</f>
        <v>2</v>
      </c>
      <c r="H42" s="21">
        <f>IMPORT!H42</f>
        <v>1</v>
      </c>
      <c r="I42" s="3">
        <f>IMPORT!I42</f>
        <v>0</v>
      </c>
      <c r="J42" s="21">
        <f>IMPORT!J42</f>
        <v>0</v>
      </c>
      <c r="K42" s="10">
        <f>IMPORT!K42</f>
        <v>0</v>
      </c>
      <c r="L42" s="14">
        <f>IMPORT!L42</f>
        <v>4</v>
      </c>
      <c r="M42" s="3">
        <f>IMPORT!M42</f>
        <v>0</v>
      </c>
      <c r="N42" s="3">
        <f>IMPORT!N42</f>
        <v>1</v>
      </c>
      <c r="O42" s="10">
        <f>IMPORT!O42</f>
        <v>27</v>
      </c>
      <c r="P42" s="6">
        <f>IMPORT!P42</f>
        <v>20</v>
      </c>
      <c r="Q42" s="69">
        <f>IMPORT!AD42</f>
        <v>55.4</v>
      </c>
      <c r="R42" s="69">
        <f>IMPORT!AE42</f>
        <v>0.36101083032490977</v>
      </c>
      <c r="S42" s="38">
        <f>IF(IMPORT!P42-((STDEV(IMPORT!S42:W42)*2)+IMPORT!AD42)&gt;0,(IMPORT!P42-((STDEV(IMPORT!S42:W42)*2)+IMPORT!AD42)),0)</f>
        <v>0</v>
      </c>
      <c r="T42" s="6">
        <f>IMPORT!Q42</f>
        <v>66</v>
      </c>
      <c r="U42" s="73">
        <f>IMPORT!AF42</f>
        <v>302.8</v>
      </c>
      <c r="V42" s="73">
        <f>IMPORT!AG42</f>
        <v>0.21796565389696168</v>
      </c>
      <c r="W42" s="38">
        <f>IF(IMPORT!Q42-((STDEV(IMPORT!X42:AB42)*2)+IMPORT!AF42)&gt;0,(IMPORT!Q42-((STDEV(IMPORT!X42:AB42)*2)+IMPORT!AF42)),0)</f>
        <v>0</v>
      </c>
    </row>
    <row r="43" spans="1:23" ht="15" customHeight="1" x14ac:dyDescent="0.25">
      <c r="A43" s="151"/>
      <c r="B43" s="117" t="str">
        <f>IMPORT!B43</f>
        <v>Pneumococcal disease (invasive)</v>
      </c>
      <c r="C43" s="118" t="str">
        <f>IMPORT!C43</f>
        <v>065</v>
      </c>
      <c r="D43" s="19">
        <f>IMPORT!D43</f>
        <v>1</v>
      </c>
      <c r="E43" s="3">
        <f>IMPORT!E43</f>
        <v>27</v>
      </c>
      <c r="F43" s="21">
        <f>IMPORT!F43</f>
        <v>3</v>
      </c>
      <c r="G43" s="3">
        <f>IMPORT!G43</f>
        <v>14</v>
      </c>
      <c r="H43" s="21">
        <f>IMPORT!H43</f>
        <v>9</v>
      </c>
      <c r="I43" s="3">
        <f>IMPORT!I43</f>
        <v>1</v>
      </c>
      <c r="J43" s="21">
        <f>IMPORT!J43</f>
        <v>23</v>
      </c>
      <c r="K43" s="10">
        <f>IMPORT!K43</f>
        <v>8</v>
      </c>
      <c r="L43" s="14">
        <f>IMPORT!L43</f>
        <v>86</v>
      </c>
      <c r="M43" s="3">
        <f>IMPORT!M43</f>
        <v>70</v>
      </c>
      <c r="N43" s="3">
        <f>IMPORT!N43</f>
        <v>63</v>
      </c>
      <c r="O43" s="10">
        <f>IMPORT!O43</f>
        <v>630</v>
      </c>
      <c r="P43" s="6">
        <f>IMPORT!P43</f>
        <v>433</v>
      </c>
      <c r="Q43" s="69">
        <f>IMPORT!AD43</f>
        <v>318.39999999999998</v>
      </c>
      <c r="R43" s="69">
        <f>IMPORT!AE43</f>
        <v>1.3599246231155779</v>
      </c>
      <c r="S43" s="38">
        <f>IF(IMPORT!P43-((STDEV(IMPORT!S43:W43)*2)+IMPORT!AD43)&gt;0,(IMPORT!P43-((STDEV(IMPORT!S43:W43)*2)+IMPORT!AD43)),0)</f>
        <v>0</v>
      </c>
      <c r="T43" s="6">
        <f>IMPORT!Q43</f>
        <v>2074</v>
      </c>
      <c r="U43" s="73">
        <f>IMPORT!AF43</f>
        <v>1715.2</v>
      </c>
      <c r="V43" s="73">
        <f>IMPORT!AG43</f>
        <v>1.2091884328358209</v>
      </c>
      <c r="W43" s="38">
        <f>IF(IMPORT!Q43-((STDEV(IMPORT!X43:AB43)*2)+IMPORT!AF43)&gt;0,(IMPORT!Q43-((STDEV(IMPORT!X43:AB43)*2)+IMPORT!AF43)),0)</f>
        <v>0</v>
      </c>
    </row>
    <row r="44" spans="1:23" ht="15" customHeight="1" x14ac:dyDescent="0.25">
      <c r="A44" s="151"/>
      <c r="B44" s="117" t="str">
        <f>IMPORT!B44</f>
        <v>Poliovirus infection</v>
      </c>
      <c r="C44" s="118" t="str">
        <f>IMPORT!C44</f>
        <v>026</v>
      </c>
      <c r="D44" s="19">
        <f>IMPORT!D44</f>
        <v>0</v>
      </c>
      <c r="E44" s="3">
        <f>IMPORT!E44</f>
        <v>0</v>
      </c>
      <c r="F44" s="21">
        <f>IMPORT!F44</f>
        <v>0</v>
      </c>
      <c r="G44" s="3">
        <f>IMPORT!G44</f>
        <v>0</v>
      </c>
      <c r="H44" s="21">
        <f>IMPORT!H44</f>
        <v>0</v>
      </c>
      <c r="I44" s="3">
        <f>IMPORT!I44</f>
        <v>0</v>
      </c>
      <c r="J44" s="21">
        <f>IMPORT!J44</f>
        <v>0</v>
      </c>
      <c r="K44" s="10">
        <f>IMPORT!K44</f>
        <v>0</v>
      </c>
      <c r="L44" s="14">
        <f>IMPORT!L44</f>
        <v>0</v>
      </c>
      <c r="M44" s="3">
        <f>IMPORT!M44</f>
        <v>0</v>
      </c>
      <c r="N44" s="3">
        <f>IMPORT!N44</f>
        <v>0</v>
      </c>
      <c r="O44" s="10">
        <f>IMPORT!O44</f>
        <v>0</v>
      </c>
      <c r="P44" s="6">
        <f>IMPORT!P44</f>
        <v>0</v>
      </c>
      <c r="Q44" s="69">
        <f>IMPORT!AD44</f>
        <v>0</v>
      </c>
      <c r="R44" s="69" t="str">
        <f>IMPORT!AE44</f>
        <v/>
      </c>
      <c r="S44" s="38">
        <f>IF(IMPORT!P44-((STDEV(IMPORT!S44:W44)*2)+IMPORT!AD44)&gt;0,(IMPORT!P44-((STDEV(IMPORT!S44:W44)*2)+IMPORT!AD44)),0)</f>
        <v>0</v>
      </c>
      <c r="T44" s="6">
        <f>IMPORT!Q44</f>
        <v>0</v>
      </c>
      <c r="U44" s="73">
        <f>IMPORT!AF44</f>
        <v>0</v>
      </c>
      <c r="V44" s="73" t="str">
        <f>IMPORT!AG44</f>
        <v/>
      </c>
      <c r="W44" s="38">
        <f>IF(IMPORT!Q44-((STDEV(IMPORT!X44:AB44)*2)+IMPORT!AF44)&gt;0,(IMPORT!Q44-((STDEV(IMPORT!X44:AB44)*2)+IMPORT!AF44)),0)</f>
        <v>0</v>
      </c>
    </row>
    <row r="45" spans="1:23" ht="15" customHeight="1" x14ac:dyDescent="0.25">
      <c r="A45" s="151"/>
      <c r="B45" s="117" t="str">
        <f>IMPORT!B45</f>
        <v>Rotavirus</v>
      </c>
      <c r="C45" s="118" t="str">
        <f>IMPORT!C45</f>
        <v>077</v>
      </c>
      <c r="D45" s="19">
        <f>IMPORT!D45</f>
        <v>0</v>
      </c>
      <c r="E45" s="3">
        <f>IMPORT!E45</f>
        <v>43</v>
      </c>
      <c r="F45" s="21">
        <f>IMPORT!F45</f>
        <v>1</v>
      </c>
      <c r="G45" s="3">
        <f>IMPORT!G45</f>
        <v>33</v>
      </c>
      <c r="H45" s="21">
        <f>IMPORT!H45</f>
        <v>37</v>
      </c>
      <c r="I45" s="3">
        <f>IMPORT!I45</f>
        <v>4</v>
      </c>
      <c r="J45" s="21">
        <f>IMPORT!J45</f>
        <v>17</v>
      </c>
      <c r="K45" s="10">
        <f>IMPORT!K45</f>
        <v>16</v>
      </c>
      <c r="L45" s="14">
        <f>IMPORT!L45</f>
        <v>151</v>
      </c>
      <c r="M45" s="3">
        <f>IMPORT!M45</f>
        <v>163</v>
      </c>
      <c r="N45" s="3">
        <f>IMPORT!N45</f>
        <v>79</v>
      </c>
      <c r="O45" s="10">
        <f>IMPORT!O45</f>
        <v>3037</v>
      </c>
      <c r="P45" s="6">
        <f>IMPORT!P45</f>
        <v>1521</v>
      </c>
      <c r="Q45" s="69">
        <f>IMPORT!AD45</f>
        <v>463.8</v>
      </c>
      <c r="R45" s="69">
        <f>IMPORT!AE45</f>
        <v>3.2794307891332468</v>
      </c>
      <c r="S45" s="38">
        <f>IF(IMPORT!P45-((STDEV(IMPORT!S45:W45)*2)+IMPORT!AD45)&gt;0,(IMPORT!P45-((STDEV(IMPORT!S45:W45)*2)+IMPORT!AD45)),0)</f>
        <v>793.71034175892214</v>
      </c>
      <c r="T45" s="6">
        <f>IMPORT!Q45</f>
        <v>8505</v>
      </c>
      <c r="U45" s="73">
        <f>IMPORT!AF45</f>
        <v>4070.8</v>
      </c>
      <c r="V45" s="73">
        <f>IMPORT!AG45</f>
        <v>2.0892699223739806</v>
      </c>
      <c r="W45" s="38">
        <f>IF(IMPORT!Q45-((STDEV(IMPORT!X45:AB45)*2)+IMPORT!AF45)&gt;0,(IMPORT!Q45-((STDEV(IMPORT!X45:AB45)*2)+IMPORT!AF45)),0)</f>
        <v>0</v>
      </c>
    </row>
    <row r="46" spans="1:23" ht="15" customHeight="1" x14ac:dyDescent="0.25">
      <c r="A46" s="151"/>
      <c r="B46" s="117" t="str">
        <f>IMPORT!B46</f>
        <v>Rubella</v>
      </c>
      <c r="C46" s="118" t="str">
        <f>IMPORT!C46</f>
        <v>029</v>
      </c>
      <c r="D46" s="19">
        <f>IMPORT!D46</f>
        <v>0</v>
      </c>
      <c r="E46" s="3">
        <f>IMPORT!E46</f>
        <v>0</v>
      </c>
      <c r="F46" s="21">
        <f>IMPORT!F46</f>
        <v>0</v>
      </c>
      <c r="G46" s="3">
        <f>IMPORT!G46</f>
        <v>0</v>
      </c>
      <c r="H46" s="21">
        <f>IMPORT!H46</f>
        <v>0</v>
      </c>
      <c r="I46" s="3">
        <f>IMPORT!I46</f>
        <v>0</v>
      </c>
      <c r="J46" s="21">
        <f>IMPORT!J46</f>
        <v>0</v>
      </c>
      <c r="K46" s="10">
        <f>IMPORT!K46</f>
        <v>0</v>
      </c>
      <c r="L46" s="14">
        <f>IMPORT!L46</f>
        <v>0</v>
      </c>
      <c r="M46" s="3">
        <f>IMPORT!M46</f>
        <v>1</v>
      </c>
      <c r="N46" s="3">
        <f>IMPORT!N46</f>
        <v>0</v>
      </c>
      <c r="O46" s="10">
        <f>IMPORT!O46</f>
        <v>2</v>
      </c>
      <c r="P46" s="6">
        <f>IMPORT!P46</f>
        <v>2</v>
      </c>
      <c r="Q46" s="69">
        <f>IMPORT!AD46</f>
        <v>3.2</v>
      </c>
      <c r="R46" s="69">
        <f>IMPORT!AE46</f>
        <v>0.625</v>
      </c>
      <c r="S46" s="38">
        <f>IF(IMPORT!P46-((STDEV(IMPORT!S46:W46)*2)+IMPORT!AD46)&gt;0,(IMPORT!P46-((STDEV(IMPORT!S46:W46)*2)+IMPORT!AD46)),0)</f>
        <v>0</v>
      </c>
      <c r="T46" s="6">
        <f>IMPORT!Q46</f>
        <v>4</v>
      </c>
      <c r="U46" s="73">
        <f>IMPORT!AF46</f>
        <v>8.1999999999999993</v>
      </c>
      <c r="V46" s="73">
        <f>IMPORT!AG46</f>
        <v>0.48780487804878053</v>
      </c>
      <c r="W46" s="38">
        <f>IF(IMPORT!Q46-((STDEV(IMPORT!X46:AB46)*2)+IMPORT!AF46)&gt;0,(IMPORT!Q46-((STDEV(IMPORT!X46:AB46)*2)+IMPORT!AF46)),0)</f>
        <v>0</v>
      </c>
    </row>
    <row r="47" spans="1:23" ht="15" customHeight="1" x14ac:dyDescent="0.25">
      <c r="A47" s="151"/>
      <c r="B47" s="117" t="str">
        <f>IMPORT!B47</f>
        <v>Rubella congenital</v>
      </c>
      <c r="C47" s="118" t="str">
        <f>IMPORT!C47</f>
        <v>046</v>
      </c>
      <c r="D47" s="19">
        <f>IMPORT!D47</f>
        <v>0</v>
      </c>
      <c r="E47" s="3">
        <f>IMPORT!E47</f>
        <v>0</v>
      </c>
      <c r="F47" s="21">
        <f>IMPORT!F47</f>
        <v>0</v>
      </c>
      <c r="G47" s="3">
        <f>IMPORT!G47</f>
        <v>0</v>
      </c>
      <c r="H47" s="21">
        <f>IMPORT!H47</f>
        <v>0</v>
      </c>
      <c r="I47" s="3">
        <f>IMPORT!I47</f>
        <v>0</v>
      </c>
      <c r="J47" s="21">
        <f>IMPORT!J47</f>
        <v>0</v>
      </c>
      <c r="K47" s="10">
        <f>IMPORT!K47</f>
        <v>0</v>
      </c>
      <c r="L47" s="14">
        <f>IMPORT!L47</f>
        <v>0</v>
      </c>
      <c r="M47" s="3">
        <f>IMPORT!M47</f>
        <v>0</v>
      </c>
      <c r="N47" s="3">
        <f>IMPORT!N47</f>
        <v>0</v>
      </c>
      <c r="O47" s="10">
        <f>IMPORT!O47</f>
        <v>0</v>
      </c>
      <c r="P47" s="6">
        <f>IMPORT!P47</f>
        <v>0</v>
      </c>
      <c r="Q47" s="69">
        <f>IMPORT!AD47</f>
        <v>0</v>
      </c>
      <c r="R47" s="69" t="str">
        <f>IMPORT!AE47</f>
        <v/>
      </c>
      <c r="S47" s="38">
        <f>IF(IMPORT!P47-((STDEV(IMPORT!S47:W47)*2)+IMPORT!AD47)&gt;0,(IMPORT!P47-((STDEV(IMPORT!S47:W47)*2)+IMPORT!AD47)),0)</f>
        <v>0</v>
      </c>
      <c r="T47" s="6">
        <f>IMPORT!Q47</f>
        <v>0</v>
      </c>
      <c r="U47" s="73">
        <f>IMPORT!AF47</f>
        <v>0</v>
      </c>
      <c r="V47" s="73" t="str">
        <f>IMPORT!AG47</f>
        <v/>
      </c>
      <c r="W47" s="38">
        <f>IF(IMPORT!Q47-((STDEV(IMPORT!X47:AB47)*2)+IMPORT!AF47)&gt;0,(IMPORT!Q47-((STDEV(IMPORT!X47:AB47)*2)+IMPORT!AF47)),0)</f>
        <v>0</v>
      </c>
    </row>
    <row r="48" spans="1:23" ht="15" customHeight="1" x14ac:dyDescent="0.25">
      <c r="A48" s="151"/>
      <c r="B48" s="117" t="str">
        <f>IMPORT!B48</f>
        <v>Tetanus</v>
      </c>
      <c r="C48" s="118" t="str">
        <f>IMPORT!C48</f>
        <v>033</v>
      </c>
      <c r="D48" s="19">
        <f>IMPORT!D48</f>
        <v>0</v>
      </c>
      <c r="E48" s="3">
        <f>IMPORT!E48</f>
        <v>0</v>
      </c>
      <c r="F48" s="21">
        <f>IMPORT!F48</f>
        <v>0</v>
      </c>
      <c r="G48" s="3">
        <f>IMPORT!G48</f>
        <v>0</v>
      </c>
      <c r="H48" s="21">
        <f>IMPORT!H48</f>
        <v>0</v>
      </c>
      <c r="I48" s="3">
        <f>IMPORT!I48</f>
        <v>0</v>
      </c>
      <c r="J48" s="21">
        <f>IMPORT!J48</f>
        <v>0</v>
      </c>
      <c r="K48" s="10">
        <f>IMPORT!K48</f>
        <v>0</v>
      </c>
      <c r="L48" s="14">
        <f>IMPORT!L48</f>
        <v>0</v>
      </c>
      <c r="M48" s="3">
        <f>IMPORT!M48</f>
        <v>0</v>
      </c>
      <c r="N48" s="3">
        <f>IMPORT!N48</f>
        <v>0</v>
      </c>
      <c r="O48" s="10">
        <f>IMPORT!O48</f>
        <v>3</v>
      </c>
      <c r="P48" s="6">
        <f>IMPORT!P48</f>
        <v>3</v>
      </c>
      <c r="Q48" s="69">
        <f>IMPORT!AD48</f>
        <v>0.4</v>
      </c>
      <c r="R48" s="69">
        <f>IMPORT!AE48</f>
        <v>7.5</v>
      </c>
      <c r="S48" s="38">
        <f>IF(IMPORT!P48-((STDEV(IMPORT!S48:W48)*2)+IMPORT!AD48)&gt;0,(IMPORT!P48-((STDEV(IMPORT!S48:W48)*2)+IMPORT!AD48)),0)</f>
        <v>1.5045548849896679</v>
      </c>
      <c r="T48" s="6">
        <f>IMPORT!Q48</f>
        <v>4</v>
      </c>
      <c r="U48" s="73">
        <f>IMPORT!AF48</f>
        <v>3.4</v>
      </c>
      <c r="V48" s="73">
        <f>IMPORT!AG48</f>
        <v>1.1764705882352942</v>
      </c>
      <c r="W48" s="38">
        <f>IF(IMPORT!Q48-((STDEV(IMPORT!X48:AB48)*2)+IMPORT!AF48)&gt;0,(IMPORT!Q48-((STDEV(IMPORT!X48:AB48)*2)+IMPORT!AF48)),0)</f>
        <v>0</v>
      </c>
    </row>
    <row r="49" spans="1:23" ht="15" customHeight="1" x14ac:dyDescent="0.25">
      <c r="A49" s="151"/>
      <c r="B49" s="117" t="str">
        <f>IMPORT!B49</f>
        <v>Varicella zoster (chickenpox)</v>
      </c>
      <c r="C49" s="118" t="str">
        <f>IMPORT!C49</f>
        <v>073</v>
      </c>
      <c r="D49" s="19">
        <f>IMPORT!D49</f>
        <v>4</v>
      </c>
      <c r="E49" s="3">
        <f>IMPORT!E49</f>
        <v>0</v>
      </c>
      <c r="F49" s="21">
        <f>IMPORT!F49</f>
        <v>2</v>
      </c>
      <c r="G49" s="3">
        <f>IMPORT!G49</f>
        <v>11</v>
      </c>
      <c r="H49" s="21">
        <f>IMPORT!H49</f>
        <v>13</v>
      </c>
      <c r="I49" s="3">
        <f>IMPORT!I49</f>
        <v>2</v>
      </c>
      <c r="J49" s="21">
        <f>IMPORT!J49</f>
        <v>14</v>
      </c>
      <c r="K49" s="10">
        <f>IMPORT!K49</f>
        <v>9</v>
      </c>
      <c r="L49" s="14">
        <f>IMPORT!L49</f>
        <v>55</v>
      </c>
      <c r="M49" s="3">
        <f>IMPORT!M49</f>
        <v>84</v>
      </c>
      <c r="N49" s="3">
        <f>IMPORT!N49</f>
        <v>70</v>
      </c>
      <c r="O49" s="10">
        <f>IMPORT!O49</f>
        <v>821</v>
      </c>
      <c r="P49" s="6">
        <f>IMPORT!P49</f>
        <v>500</v>
      </c>
      <c r="Q49" s="69">
        <f>IMPORT!AD49</f>
        <v>637.4</v>
      </c>
      <c r="R49" s="69">
        <f>IMPORT!AE49</f>
        <v>0.78443677439598369</v>
      </c>
      <c r="S49" s="38">
        <f>IF(IMPORT!P49-((STDEV(IMPORT!S49:W49)*2)+IMPORT!AD49)&gt;0,(IMPORT!P49-((STDEV(IMPORT!S49:W49)*2)+IMPORT!AD49)),0)</f>
        <v>0</v>
      </c>
      <c r="T49" s="6">
        <f>IMPORT!Q49</f>
        <v>2034</v>
      </c>
      <c r="U49" s="73">
        <f>IMPORT!AF49</f>
        <v>3391.6</v>
      </c>
      <c r="V49" s="73">
        <f>IMPORT!AG49</f>
        <v>0.59971694775327278</v>
      </c>
      <c r="W49" s="38">
        <f>IF(IMPORT!Q49-((STDEV(IMPORT!X49:AB49)*2)+IMPORT!AF49)&gt;0,(IMPORT!Q49-((STDEV(IMPORT!X49:AB49)*2)+IMPORT!AF49)),0)</f>
        <v>0</v>
      </c>
    </row>
    <row r="50" spans="1:23" ht="15" customHeight="1" x14ac:dyDescent="0.25">
      <c r="A50" s="151"/>
      <c r="B50" s="22" t="str">
        <f>IMPORT!B50</f>
        <v>Varicella zoster (shingles)</v>
      </c>
      <c r="C50" s="34" t="str">
        <f>IMPORT!C50</f>
        <v>074</v>
      </c>
      <c r="D50" s="19">
        <f>IMPORT!D50</f>
        <v>15</v>
      </c>
      <c r="E50" s="99">
        <f>IMPORT!E50</f>
        <v>0</v>
      </c>
      <c r="F50" s="21">
        <f>IMPORT!F50</f>
        <v>6</v>
      </c>
      <c r="G50" s="3">
        <f>IMPORT!G50</f>
        <v>119</v>
      </c>
      <c r="H50" s="21">
        <f>IMPORT!H50</f>
        <v>95</v>
      </c>
      <c r="I50" s="3">
        <f>IMPORT!I50</f>
        <v>15</v>
      </c>
      <c r="J50" s="21">
        <f>IMPORT!J50</f>
        <v>43</v>
      </c>
      <c r="K50" s="10">
        <f>IMPORT!K50</f>
        <v>31</v>
      </c>
      <c r="L50" s="14">
        <f>IMPORT!L50</f>
        <v>324</v>
      </c>
      <c r="M50" s="3">
        <f>IMPORT!M50</f>
        <v>383</v>
      </c>
      <c r="N50" s="3">
        <f>IMPORT!N50</f>
        <v>406</v>
      </c>
      <c r="O50" s="10">
        <f>IMPORT!O50</f>
        <v>4209</v>
      </c>
      <c r="P50" s="6">
        <f>IMPORT!P50</f>
        <v>2468</v>
      </c>
      <c r="Q50" s="69">
        <f>IMPORT!AD50</f>
        <v>3189</v>
      </c>
      <c r="R50" s="69">
        <f>IMPORT!AE50</f>
        <v>0.77391031671370336</v>
      </c>
      <c r="S50" s="38">
        <f>IF(IMPORT!P50-((STDEV(IMPORT!S50:W50)*2)+IMPORT!AD50)&gt;0,(IMPORT!P50-((STDEV(IMPORT!S50:W50)*2)+IMPORT!AD50)),0)</f>
        <v>0</v>
      </c>
      <c r="T50" s="6">
        <f>IMPORT!Q50</f>
        <v>10258</v>
      </c>
      <c r="U50" s="73">
        <f>IMPORT!AF50</f>
        <v>13696.6</v>
      </c>
      <c r="V50" s="73">
        <f>IMPORT!AG50</f>
        <v>0.74894499364805867</v>
      </c>
      <c r="W50" s="38">
        <f>IF(IMPORT!Q50-((STDEV(IMPORT!X50:AB50)*2)+IMPORT!AF50)&gt;0,(IMPORT!Q50-((STDEV(IMPORT!X50:AB50)*2)+IMPORT!AF50)),0)</f>
        <v>0</v>
      </c>
    </row>
    <row r="51" spans="1:23" ht="15" customHeight="1" thickBot="1" x14ac:dyDescent="0.3">
      <c r="A51" s="152"/>
      <c r="B51" s="65" t="str">
        <f>IMPORT!B51</f>
        <v>Varicella zoster (unspecified)</v>
      </c>
      <c r="C51" s="35" t="str">
        <f>IMPORT!C51</f>
        <v>075</v>
      </c>
      <c r="D51" s="29">
        <f>IMPORT!D51</f>
        <v>1</v>
      </c>
      <c r="E51" s="12">
        <f>IMPORT!E51</f>
        <v>0</v>
      </c>
      <c r="F51" s="30">
        <f>IMPORT!F51</f>
        <v>4</v>
      </c>
      <c r="G51" s="12">
        <f>IMPORT!G51</f>
        <v>285</v>
      </c>
      <c r="H51" s="30">
        <f>IMPORT!H51</f>
        <v>43</v>
      </c>
      <c r="I51" s="12">
        <f>IMPORT!I51</f>
        <v>16</v>
      </c>
      <c r="J51" s="30">
        <f>IMPORT!J51</f>
        <v>301</v>
      </c>
      <c r="K51" s="13">
        <f>IMPORT!K51</f>
        <v>180</v>
      </c>
      <c r="L51" s="14">
        <f>IMPORT!L51</f>
        <v>830</v>
      </c>
      <c r="M51" s="12">
        <f>IMPORT!M51</f>
        <v>839</v>
      </c>
      <c r="N51" s="12">
        <f>IMPORT!N51</f>
        <v>694</v>
      </c>
      <c r="O51" s="13">
        <f>IMPORT!O51</f>
        <v>8545</v>
      </c>
      <c r="P51" s="31">
        <f>IMPORT!P51</f>
        <v>5168</v>
      </c>
      <c r="Q51" s="70">
        <f>IMPORT!AD51</f>
        <v>3693.4</v>
      </c>
      <c r="R51" s="70">
        <f>IMPORT!AE51</f>
        <v>1.3992527210700167</v>
      </c>
      <c r="S51" s="39">
        <f>IF(IMPORT!P51-((STDEV(IMPORT!S51:W51)*2)+IMPORT!AD51)&gt;0,(IMPORT!P51-((STDEV(IMPORT!S51:W51)*2)+IMPORT!AD51)),0)</f>
        <v>0</v>
      </c>
      <c r="T51" s="11">
        <f>IMPORT!Q51</f>
        <v>19851</v>
      </c>
      <c r="U51" s="74">
        <f>IMPORT!AF51</f>
        <v>14823.2</v>
      </c>
      <c r="V51" s="74">
        <f>IMPORT!AG51</f>
        <v>1.3391845215607965</v>
      </c>
      <c r="W51" s="39">
        <f>IF(IMPORT!Q51-((STDEV(IMPORT!X51:AB51)*2)+IMPORT!AF51)&gt;0,(IMPORT!Q51-((STDEV(IMPORT!X51:AB51)*2)+IMPORT!AF51)),0)</f>
        <v>0</v>
      </c>
    </row>
    <row r="52" spans="1:23" ht="15" customHeight="1" x14ac:dyDescent="0.25">
      <c r="A52" s="157" t="s">
        <v>54</v>
      </c>
      <c r="B52" s="102" t="str">
        <f>IMPORT!B52</f>
        <v>Influenza (laboratory confirmed)</v>
      </c>
      <c r="C52" s="103" t="str">
        <f>IMPORT!C52</f>
        <v>062</v>
      </c>
      <c r="D52" s="98">
        <f>IMPORT!D52</f>
        <v>228</v>
      </c>
      <c r="E52" s="99">
        <f>IMPORT!E52</f>
        <v>4994</v>
      </c>
      <c r="F52" s="20">
        <f>IMPORT!F52</f>
        <v>133</v>
      </c>
      <c r="G52" s="15">
        <f>IMPORT!G52</f>
        <v>5941</v>
      </c>
      <c r="H52" s="20">
        <f>IMPORT!H52</f>
        <v>1274</v>
      </c>
      <c r="I52" s="15">
        <f>IMPORT!I52</f>
        <v>140</v>
      </c>
      <c r="J52" s="20">
        <f>IMPORT!J52</f>
        <v>3044</v>
      </c>
      <c r="K52" s="16">
        <f>IMPORT!K52</f>
        <v>1459</v>
      </c>
      <c r="L52" s="14">
        <f>IMPORT!L52</f>
        <v>17213</v>
      </c>
      <c r="M52" s="15">
        <f>IMPORT!M52</f>
        <v>7942</v>
      </c>
      <c r="N52" s="15">
        <f>IMPORT!N52</f>
        <v>35736</v>
      </c>
      <c r="O52" s="16">
        <f>IMPORT!O52</f>
        <v>57366</v>
      </c>
      <c r="P52" s="14">
        <f>IMPORT!P52</f>
        <v>49032</v>
      </c>
      <c r="Q52" s="82">
        <f>IMPORT!AD52</f>
        <v>24607.599999999999</v>
      </c>
      <c r="R52" s="82">
        <f>IMPORT!AE52</f>
        <v>1.992555145564785</v>
      </c>
      <c r="S52" s="109">
        <f>IF(IMPORT!P52-((STDEV(IMPORT!S52:W52)*2)+IMPORT!AD52)&gt;0,(IMPORT!P52-((STDEV(IMPORT!S52:W52)*2)+IMPORT!AD52)),0)</f>
        <v>0</v>
      </c>
      <c r="T52" s="15">
        <f>IMPORT!Q52</f>
        <v>234675</v>
      </c>
      <c r="U52" s="72">
        <f>IMPORT!AF52</f>
        <v>138545.79999999999</v>
      </c>
      <c r="V52" s="82">
        <f>IMPORT!AG52</f>
        <v>1.6938442017008095</v>
      </c>
      <c r="W52" s="37">
        <f>IF(IMPORT!Q52-((STDEV(IMPORT!X52:AB52)*2)+IMPORT!AF52)&gt;0,(IMPORT!Q52-((STDEV(IMPORT!X52:AB52)*2)+IMPORT!AF52)),0)</f>
        <v>0</v>
      </c>
    </row>
    <row r="53" spans="1:23" ht="15.75" customHeight="1" x14ac:dyDescent="0.25">
      <c r="A53" s="151"/>
      <c r="B53" s="117" t="str">
        <f>IMPORT!B53</f>
        <v>Legionellosis</v>
      </c>
      <c r="C53" s="118" t="str">
        <f>IMPORT!C53</f>
        <v>015</v>
      </c>
      <c r="D53" s="19">
        <f>IMPORT!D53</f>
        <v>0</v>
      </c>
      <c r="E53" s="3">
        <f>IMPORT!E53</f>
        <v>10</v>
      </c>
      <c r="F53" s="21">
        <f>IMPORT!F53</f>
        <v>0</v>
      </c>
      <c r="G53" s="3">
        <f>IMPORT!G53</f>
        <v>2</v>
      </c>
      <c r="H53" s="21">
        <f>IMPORT!H53</f>
        <v>2</v>
      </c>
      <c r="I53" s="3">
        <f>IMPORT!I53</f>
        <v>1</v>
      </c>
      <c r="J53" s="21">
        <f>IMPORT!J53</f>
        <v>8</v>
      </c>
      <c r="K53" s="10">
        <f>IMPORT!K53</f>
        <v>2</v>
      </c>
      <c r="L53" s="14">
        <f>IMPORT!L53</f>
        <v>25</v>
      </c>
      <c r="M53" s="3">
        <f>IMPORT!M53</f>
        <v>21</v>
      </c>
      <c r="N53" s="3">
        <f>IMPORT!N53</f>
        <v>46</v>
      </c>
      <c r="O53" s="10">
        <f>IMPORT!O53</f>
        <v>271</v>
      </c>
      <c r="P53" s="6">
        <f>IMPORT!P53</f>
        <v>169</v>
      </c>
      <c r="Q53" s="69">
        <f>IMPORT!AD53</f>
        <v>140.6</v>
      </c>
      <c r="R53" s="69">
        <f>IMPORT!AE53</f>
        <v>1.20199146514936</v>
      </c>
      <c r="S53" s="38">
        <f>IF(IMPORT!P53-((STDEV(IMPORT!S53:W53)*2)+IMPORT!AD53)&gt;0,(IMPORT!P53-((STDEV(IMPORT!S53:W53)*2)+IMPORT!AD53)),0)</f>
        <v>0</v>
      </c>
      <c r="T53" s="6">
        <f>IMPORT!Q53</f>
        <v>666</v>
      </c>
      <c r="U53" s="73">
        <f>IMPORT!AF53</f>
        <v>500.4</v>
      </c>
      <c r="V53" s="73">
        <f>IMPORT!AG53</f>
        <v>1.3309352517985613</v>
      </c>
      <c r="W53" s="38">
        <f>IF(IMPORT!Q53-((STDEV(IMPORT!X53:AB53)*2)+IMPORT!AF53)&gt;0,(IMPORT!Q53-((STDEV(IMPORT!X53:AB53)*2)+IMPORT!AF53)),0)</f>
        <v>1.9076055523655668</v>
      </c>
    </row>
    <row r="54" spans="1:23" ht="15" customHeight="1" x14ac:dyDescent="0.25">
      <c r="A54" s="151"/>
      <c r="B54" s="117" t="str">
        <f>IMPORT!B54</f>
        <v>Pertussis</v>
      </c>
      <c r="C54" s="118" t="str">
        <f>IMPORT!C54</f>
        <v>024</v>
      </c>
      <c r="D54" s="19">
        <f>IMPORT!D54</f>
        <v>0</v>
      </c>
      <c r="E54" s="3">
        <f>IMPORT!E54</f>
        <v>9</v>
      </c>
      <c r="F54" s="21">
        <f>IMPORT!F54</f>
        <v>2</v>
      </c>
      <c r="G54" s="3">
        <f>IMPORT!G54</f>
        <v>10</v>
      </c>
      <c r="H54" s="21">
        <f>IMPORT!H54</f>
        <v>5</v>
      </c>
      <c r="I54" s="3">
        <f>IMPORT!I54</f>
        <v>0</v>
      </c>
      <c r="J54" s="21">
        <f>IMPORT!J54</f>
        <v>14</v>
      </c>
      <c r="K54" s="10">
        <f>IMPORT!K54</f>
        <v>1</v>
      </c>
      <c r="L54" s="14">
        <f>IMPORT!L54</f>
        <v>41</v>
      </c>
      <c r="M54" s="3">
        <f>IMPORT!M54</f>
        <v>30</v>
      </c>
      <c r="N54" s="3">
        <f>IMPORT!N54</f>
        <v>21</v>
      </c>
      <c r="O54" s="10">
        <f>IMPORT!O54</f>
        <v>238</v>
      </c>
      <c r="P54" s="6">
        <f>IMPORT!P54</f>
        <v>155</v>
      </c>
      <c r="Q54" s="69">
        <f>IMPORT!AD54</f>
        <v>1319</v>
      </c>
      <c r="R54" s="69">
        <f>IMPORT!AE54</f>
        <v>0.11751326762699014</v>
      </c>
      <c r="S54" s="38">
        <f>IF(IMPORT!P54-((STDEV(IMPORT!S54:W54)*2)+IMPORT!AD54)&gt;0,(IMPORT!P54-((STDEV(IMPORT!S54:W54)*2)+IMPORT!AD54)),0)</f>
        <v>0</v>
      </c>
      <c r="T54" s="6">
        <f>IMPORT!Q54</f>
        <v>518</v>
      </c>
      <c r="U54" s="73">
        <f>IMPORT!AF54</f>
        <v>7253</v>
      </c>
      <c r="V54" s="73">
        <f>IMPORT!AG54</f>
        <v>7.1418723286915758E-2</v>
      </c>
      <c r="W54" s="38">
        <f>IF(IMPORT!Q54-((STDEV(IMPORT!X54:AB54)*2)+IMPORT!AF54)&gt;0,(IMPORT!Q54-((STDEV(IMPORT!X54:AB54)*2)+IMPORT!AF54)),0)</f>
        <v>0</v>
      </c>
    </row>
    <row r="55" spans="1:23" ht="15" customHeight="1" x14ac:dyDescent="0.25">
      <c r="A55" s="151"/>
      <c r="B55" s="117" t="str">
        <f>IMPORT!B55</f>
        <v>RSV</v>
      </c>
      <c r="C55" s="118" t="str">
        <f>IMPORT!C55</f>
        <v>083</v>
      </c>
      <c r="D55" s="19">
        <f>IMPORT!D55</f>
        <v>227</v>
      </c>
      <c r="E55" s="3">
        <f>IMPORT!E55</f>
        <v>3197</v>
      </c>
      <c r="F55" s="21">
        <f>IMPORT!F55</f>
        <v>16</v>
      </c>
      <c r="G55" s="3">
        <f>IMPORT!G55</f>
        <v>1994</v>
      </c>
      <c r="H55" s="21">
        <f>IMPORT!H55</f>
        <v>539</v>
      </c>
      <c r="I55" s="3">
        <f>IMPORT!I55</f>
        <v>46</v>
      </c>
      <c r="J55" s="21">
        <f>IMPORT!J55</f>
        <v>2803</v>
      </c>
      <c r="K55" s="10">
        <f>IMPORT!K55</f>
        <v>193</v>
      </c>
      <c r="L55" s="14">
        <f>IMPORT!L55</f>
        <v>9015</v>
      </c>
      <c r="M55" s="3">
        <f>IMPORT!M55</f>
        <v>7010</v>
      </c>
      <c r="N55" s="3">
        <f>IMPORT!N55</f>
        <v>3867</v>
      </c>
      <c r="O55" s="10">
        <f>IMPORT!O55</f>
        <v>43221</v>
      </c>
      <c r="P55" s="6">
        <f>IMPORT!P55</f>
        <v>38016</v>
      </c>
      <c r="Q55" s="69" t="s">
        <v>193</v>
      </c>
      <c r="R55" s="69" t="s">
        <v>193</v>
      </c>
      <c r="S55" s="38" t="s">
        <v>193</v>
      </c>
      <c r="T55" s="6">
        <f>IMPORT!Q55</f>
        <v>130268</v>
      </c>
      <c r="U55" s="73" t="s">
        <v>193</v>
      </c>
      <c r="V55" s="73" t="s">
        <v>193</v>
      </c>
      <c r="W55" s="38" t="s">
        <v>193</v>
      </c>
    </row>
    <row r="56" spans="1:23" ht="15" customHeight="1" thickBot="1" x14ac:dyDescent="0.3">
      <c r="A56" s="152"/>
      <c r="B56" s="65" t="str">
        <f>IMPORT!B56</f>
        <v>Tuberculosis</v>
      </c>
      <c r="C56" s="35" t="str">
        <f>IMPORT!C56</f>
        <v>034</v>
      </c>
      <c r="D56" s="29">
        <f>IMPORT!D56</f>
        <v>0</v>
      </c>
      <c r="E56" s="12">
        <f>IMPORT!E56</f>
        <v>20</v>
      </c>
      <c r="F56" s="30">
        <f>IMPORT!F56</f>
        <v>2</v>
      </c>
      <c r="G56" s="12">
        <f>IMPORT!G56</f>
        <v>6</v>
      </c>
      <c r="H56" s="30">
        <f>IMPORT!H56</f>
        <v>0</v>
      </c>
      <c r="I56" s="12">
        <f>IMPORT!I56</f>
        <v>0</v>
      </c>
      <c r="J56" s="30">
        <f>IMPORT!J56</f>
        <v>9</v>
      </c>
      <c r="K56" s="13">
        <f>IMPORT!K56</f>
        <v>8</v>
      </c>
      <c r="L56" s="11">
        <f>IMPORT!L56</f>
        <v>45</v>
      </c>
      <c r="M56" s="12">
        <f>IMPORT!M56</f>
        <v>42</v>
      </c>
      <c r="N56" s="12">
        <f>IMPORT!N56</f>
        <v>45</v>
      </c>
      <c r="O56" s="13">
        <f>IMPORT!O56</f>
        <v>541</v>
      </c>
      <c r="P56" s="31">
        <f>IMPORT!P56</f>
        <v>318</v>
      </c>
      <c r="Q56" s="70">
        <f>IMPORT!AD56</f>
        <v>354</v>
      </c>
      <c r="R56" s="70">
        <f>IMPORT!AE56</f>
        <v>0.89830508474576276</v>
      </c>
      <c r="S56" s="39">
        <f>IF(IMPORT!P56-((STDEV(IMPORT!S56:W56)*2)+IMPORT!AD56)&gt;0,(IMPORT!P56-((STDEV(IMPORT!S56:W56)*2)+IMPORT!AD56)),0)</f>
        <v>0</v>
      </c>
      <c r="T56" s="11">
        <f>IMPORT!Q56</f>
        <v>1391</v>
      </c>
      <c r="U56" s="74">
        <f>IMPORT!AF56</f>
        <v>1499.6</v>
      </c>
      <c r="V56" s="74">
        <f>IMPORT!AG56</f>
        <v>0.92758068818351569</v>
      </c>
      <c r="W56" s="39">
        <f>IF(IMPORT!Q56-((STDEV(IMPORT!X56:AB56)*2)+IMPORT!AF56)&gt;0,(IMPORT!Q56-((STDEV(IMPORT!X56:AB56)*2)+IMPORT!AF56)),0)</f>
        <v>0</v>
      </c>
    </row>
    <row r="57" spans="1:23" ht="15" customHeight="1" x14ac:dyDescent="0.25">
      <c r="A57" s="157" t="s">
        <v>15</v>
      </c>
      <c r="B57" s="33" t="str">
        <f>IMPORT!B57</f>
        <v>Barmah Forest virus infection</v>
      </c>
      <c r="C57" s="104" t="str">
        <f>IMPORT!C57</f>
        <v>048</v>
      </c>
      <c r="D57" s="18">
        <f>IMPORT!D57</f>
        <v>0</v>
      </c>
      <c r="E57" s="15">
        <f>IMPORT!E57</f>
        <v>5</v>
      </c>
      <c r="F57" s="20">
        <f>IMPORT!F57</f>
        <v>0</v>
      </c>
      <c r="G57" s="15">
        <f>IMPORT!G57</f>
        <v>4</v>
      </c>
      <c r="H57" s="20">
        <f>IMPORT!H57</f>
        <v>2</v>
      </c>
      <c r="I57" s="15">
        <f>IMPORT!I57</f>
        <v>0</v>
      </c>
      <c r="J57" s="20">
        <f>IMPORT!J57</f>
        <v>0</v>
      </c>
      <c r="K57" s="16">
        <f>IMPORT!K57</f>
        <v>0</v>
      </c>
      <c r="L57" s="14">
        <f>IMPORT!L57</f>
        <v>11</v>
      </c>
      <c r="M57" s="15">
        <f>IMPORT!M57</f>
        <v>13</v>
      </c>
      <c r="N57" s="15">
        <f>IMPORT!N57</f>
        <v>8</v>
      </c>
      <c r="O57" s="16">
        <f>IMPORT!O57</f>
        <v>178</v>
      </c>
      <c r="P57" s="17">
        <f>IMPORT!P57</f>
        <v>95</v>
      </c>
      <c r="Q57" s="82">
        <f>IMPORT!AD57</f>
        <v>134.6</v>
      </c>
      <c r="R57" s="82">
        <f>IMPORT!AE57</f>
        <v>0.70579494799405651</v>
      </c>
      <c r="S57" s="37">
        <f>IF(IMPORT!P57-((STDEV(IMPORT!S57:W57)*2)+IMPORT!AD57)&gt;0,(IMPORT!P57-((STDEV(IMPORT!S57:W57)*2)+IMPORT!AD57)),0)</f>
        <v>0</v>
      </c>
      <c r="T57" s="17">
        <f>IMPORT!Q57</f>
        <v>364</v>
      </c>
      <c r="U57" s="72">
        <f>IMPORT!AF57</f>
        <v>423</v>
      </c>
      <c r="V57" s="72">
        <f>IMPORT!AG57</f>
        <v>0.86052009456264777</v>
      </c>
      <c r="W57" s="37">
        <f>IF(IMPORT!Q57-((STDEV(IMPORT!X57:AB57)*2)+IMPORT!AF57)&gt;0,(IMPORT!Q57-((STDEV(IMPORT!X57:AB57)*2)+IMPORT!AF57)),0)</f>
        <v>0</v>
      </c>
    </row>
    <row r="58" spans="1:23" ht="15" customHeight="1" x14ac:dyDescent="0.25">
      <c r="A58" s="151"/>
      <c r="B58" s="22" t="str">
        <f>IMPORT!B58</f>
        <v>Chikungunya virus infection</v>
      </c>
      <c r="C58" s="34" t="str">
        <f>IMPORT!C58</f>
        <v>078</v>
      </c>
      <c r="D58" s="19">
        <f>IMPORT!D58</f>
        <v>0</v>
      </c>
      <c r="E58" s="3">
        <f>IMPORT!E58</f>
        <v>0</v>
      </c>
      <c r="F58" s="21">
        <f>IMPORT!F58</f>
        <v>0</v>
      </c>
      <c r="G58" s="3">
        <f>IMPORT!G58</f>
        <v>1</v>
      </c>
      <c r="H58" s="21">
        <f>IMPORT!H58</f>
        <v>0</v>
      </c>
      <c r="I58" s="3">
        <f>IMPORT!I58</f>
        <v>0</v>
      </c>
      <c r="J58" s="21">
        <f>IMPORT!J58</f>
        <v>0</v>
      </c>
      <c r="K58" s="10">
        <f>IMPORT!K58</f>
        <v>0</v>
      </c>
      <c r="L58" s="7">
        <f>IMPORT!L58</f>
        <v>1</v>
      </c>
      <c r="M58" s="3">
        <f>IMPORT!M58</f>
        <v>2</v>
      </c>
      <c r="N58" s="3">
        <f>IMPORT!N58</f>
        <v>1</v>
      </c>
      <c r="O58" s="10">
        <f>IMPORT!O58</f>
        <v>19</v>
      </c>
      <c r="P58" s="6">
        <f>IMPORT!P58</f>
        <v>8</v>
      </c>
      <c r="Q58" s="69">
        <f>IMPORT!AD58</f>
        <v>7</v>
      </c>
      <c r="R58" s="69">
        <f>IMPORT!AE58</f>
        <v>1.1428571428571428</v>
      </c>
      <c r="S58" s="38">
        <f>IF(IMPORT!P58-((STDEV(IMPORT!S58:W58)*2)+IMPORT!AD58)&gt;0,(IMPORT!P58-((STDEV(IMPORT!S58:W58)*2)+IMPORT!AD58)),0)</f>
        <v>0</v>
      </c>
      <c r="T58" s="6">
        <f>IMPORT!Q58</f>
        <v>47</v>
      </c>
      <c r="U58" s="73">
        <f>IMPORT!AF58</f>
        <v>49.8</v>
      </c>
      <c r="V58" s="73">
        <f>IMPORT!AG58</f>
        <v>0.9437751004016065</v>
      </c>
      <c r="W58" s="38">
        <f>IF(IMPORT!Q58-((STDEV(IMPORT!X58:AB58)*2)+IMPORT!AF58)&gt;0,(IMPORT!Q58-((STDEV(IMPORT!X58:AB58)*2)+IMPORT!AF58)),0)</f>
        <v>0</v>
      </c>
    </row>
    <row r="59" spans="1:23" ht="15" customHeight="1" x14ac:dyDescent="0.25">
      <c r="A59" s="151"/>
      <c r="B59" s="22" t="str">
        <f>IMPORT!B59</f>
        <v>Dengue virus infection</v>
      </c>
      <c r="C59" s="34" t="str">
        <f>IMPORT!C59</f>
        <v>003</v>
      </c>
      <c r="D59" s="19">
        <f>IMPORT!D59</f>
        <v>0</v>
      </c>
      <c r="E59" s="3">
        <f>IMPORT!E59</f>
        <v>7</v>
      </c>
      <c r="F59" s="21">
        <f>IMPORT!F59</f>
        <v>2</v>
      </c>
      <c r="G59" s="3">
        <f>IMPORT!G59</f>
        <v>6</v>
      </c>
      <c r="H59" s="21">
        <f>IMPORT!H59</f>
        <v>1</v>
      </c>
      <c r="I59" s="3">
        <f>IMPORT!I59</f>
        <v>0</v>
      </c>
      <c r="J59" s="21">
        <f>IMPORT!J59</f>
        <v>1</v>
      </c>
      <c r="K59" s="10">
        <f>IMPORT!K59</f>
        <v>7</v>
      </c>
      <c r="L59" s="7">
        <f>IMPORT!L59</f>
        <v>24</v>
      </c>
      <c r="M59" s="3">
        <f>IMPORT!M59</f>
        <v>34</v>
      </c>
      <c r="N59" s="3">
        <f>IMPORT!N59</f>
        <v>8</v>
      </c>
      <c r="O59" s="10">
        <f>IMPORT!O59</f>
        <v>348</v>
      </c>
      <c r="P59" s="6">
        <f>IMPORT!P59</f>
        <v>219</v>
      </c>
      <c r="Q59" s="69">
        <f>IMPORT!AD59</f>
        <v>153.19999999999999</v>
      </c>
      <c r="R59" s="69">
        <f>IMPORT!AE59</f>
        <v>1.4295039164490864</v>
      </c>
      <c r="S59" s="38">
        <f>IF(IMPORT!P59-((STDEV(IMPORT!S59:W59)*2)+IMPORT!AD59)&gt;0,(IMPORT!P59-((STDEV(IMPORT!S59:W59)*2)+IMPORT!AD59)),0)</f>
        <v>0</v>
      </c>
      <c r="T59" s="6">
        <f>IMPORT!Q59</f>
        <v>781</v>
      </c>
      <c r="U59" s="73">
        <f>IMPORT!AF59</f>
        <v>655</v>
      </c>
      <c r="V59" s="73">
        <f>IMPORT!AG59</f>
        <v>1.1923664122137405</v>
      </c>
      <c r="W59" s="38">
        <f>IF(IMPORT!Q59-((STDEV(IMPORT!X59:AB59)*2)+IMPORT!AF59)&gt;0,(IMPORT!Q59-((STDEV(IMPORT!X59:AB59)*2)+IMPORT!AF59)),0)</f>
        <v>0</v>
      </c>
    </row>
    <row r="60" spans="1:23" ht="15" customHeight="1" x14ac:dyDescent="0.25">
      <c r="A60" s="151"/>
      <c r="B60" s="117" t="str">
        <f>IMPORT!B60</f>
        <v>Flavivirus infection (unspecified)</v>
      </c>
      <c r="C60" s="118" t="str">
        <f>IMPORT!C60</f>
        <v>001</v>
      </c>
      <c r="D60" s="19">
        <f>IMPORT!D60</f>
        <v>0</v>
      </c>
      <c r="E60" s="3">
        <f>IMPORT!E60</f>
        <v>0</v>
      </c>
      <c r="F60" s="21">
        <f>IMPORT!F60</f>
        <v>0</v>
      </c>
      <c r="G60" s="3">
        <f>IMPORT!G60</f>
        <v>0</v>
      </c>
      <c r="H60" s="21">
        <f>IMPORT!H60</f>
        <v>0</v>
      </c>
      <c r="I60" s="3">
        <f>IMPORT!I60</f>
        <v>0</v>
      </c>
      <c r="J60" s="21">
        <f>IMPORT!J60</f>
        <v>0</v>
      </c>
      <c r="K60" s="10">
        <f>IMPORT!K60</f>
        <v>0</v>
      </c>
      <c r="L60" s="7">
        <f>IMPORT!L60</f>
        <v>0</v>
      </c>
      <c r="M60" s="3">
        <f>IMPORT!M60</f>
        <v>1</v>
      </c>
      <c r="N60" s="3">
        <f>IMPORT!N60</f>
        <v>0</v>
      </c>
      <c r="O60" s="10">
        <f>IMPORT!O60</f>
        <v>5</v>
      </c>
      <c r="P60" s="6">
        <f>IMPORT!P60</f>
        <v>4</v>
      </c>
      <c r="Q60" s="69">
        <f>IMPORT!AD60</f>
        <v>1.4</v>
      </c>
      <c r="R60" s="69">
        <f>IMPORT!AE60</f>
        <v>2.8571428571428572</v>
      </c>
      <c r="S60" s="38">
        <f>IF(IMPORT!P60-((STDEV(IMPORT!S60:W60)*2)+IMPORT!AD60)&gt;0,(IMPORT!P60-((STDEV(IMPORT!S60:W60)*2)+IMPORT!AD60)),0)</f>
        <v>0</v>
      </c>
      <c r="T60" s="6">
        <f>IMPORT!Q60</f>
        <v>9</v>
      </c>
      <c r="U60" s="73">
        <f>IMPORT!AF60</f>
        <v>8.6</v>
      </c>
      <c r="V60" s="73">
        <f>IMPORT!AG60</f>
        <v>1.0465116279069768</v>
      </c>
      <c r="W60" s="38">
        <f>IF(IMPORT!Q60-((STDEV(IMPORT!X60:AB60)*2)+IMPORT!AF60)&gt;0,(IMPORT!Q60-((STDEV(IMPORT!X60:AB60)*2)+IMPORT!AF60)),0)</f>
        <v>0</v>
      </c>
    </row>
    <row r="61" spans="1:23" ht="15" customHeight="1" x14ac:dyDescent="0.25">
      <c r="A61" s="151"/>
      <c r="B61" s="22" t="str">
        <f>IMPORT!B61</f>
        <v>Japanese encephalitis virus infection</v>
      </c>
      <c r="C61" s="34" t="str">
        <f>IMPORT!C61</f>
        <v>059</v>
      </c>
      <c r="D61" s="19">
        <f>IMPORT!D61</f>
        <v>0</v>
      </c>
      <c r="E61" s="3">
        <f>IMPORT!E61</f>
        <v>0</v>
      </c>
      <c r="F61" s="21">
        <f>IMPORT!F61</f>
        <v>0</v>
      </c>
      <c r="G61" s="3">
        <f>IMPORT!G61</f>
        <v>0</v>
      </c>
      <c r="H61" s="21">
        <f>IMPORT!H61</f>
        <v>0</v>
      </c>
      <c r="I61" s="3">
        <f>IMPORT!I61</f>
        <v>0</v>
      </c>
      <c r="J61" s="21">
        <f>IMPORT!J61</f>
        <v>0</v>
      </c>
      <c r="K61" s="10">
        <f>IMPORT!K61</f>
        <v>0</v>
      </c>
      <c r="L61" s="7">
        <f>IMPORT!L61</f>
        <v>0</v>
      </c>
      <c r="M61" s="3">
        <f>IMPORT!M61</f>
        <v>0</v>
      </c>
      <c r="N61" s="3">
        <f>IMPORT!N61</f>
        <v>1</v>
      </c>
      <c r="O61" s="10">
        <f>IMPORT!O61</f>
        <v>0</v>
      </c>
      <c r="P61" s="6">
        <f>IMPORT!P61</f>
        <v>0</v>
      </c>
      <c r="Q61" s="69">
        <f>IMPORT!AD61</f>
        <v>0</v>
      </c>
      <c r="R61" s="69">
        <f>IMPORT!AE61</f>
        <v>0</v>
      </c>
      <c r="S61" s="38" t="s">
        <v>193</v>
      </c>
      <c r="T61" s="6">
        <f>IMPORT!Q61</f>
        <v>4</v>
      </c>
      <c r="U61" s="73">
        <f>IMPORT!AF61</f>
        <v>0</v>
      </c>
      <c r="V61" s="73">
        <f>IMPORT!AG61</f>
        <v>0</v>
      </c>
      <c r="W61" s="171" t="s">
        <v>193</v>
      </c>
    </row>
    <row r="62" spans="1:23" ht="15.75" customHeight="1" x14ac:dyDescent="0.25">
      <c r="A62" s="151"/>
      <c r="B62" s="64" t="str">
        <f>IMPORT!B62</f>
        <v>Malaria</v>
      </c>
      <c r="C62" s="34" t="str">
        <f>IMPORT!C62</f>
        <v>020</v>
      </c>
      <c r="D62" s="19">
        <f>IMPORT!D62</f>
        <v>0</v>
      </c>
      <c r="E62" s="3">
        <f>IMPORT!E62</f>
        <v>3</v>
      </c>
      <c r="F62" s="21">
        <f>IMPORT!F62</f>
        <v>0</v>
      </c>
      <c r="G62" s="3">
        <f>IMPORT!G62</f>
        <v>3</v>
      </c>
      <c r="H62" s="21">
        <f>IMPORT!H62</f>
        <v>1</v>
      </c>
      <c r="I62" s="3">
        <f>IMPORT!I62</f>
        <v>0</v>
      </c>
      <c r="J62" s="21">
        <f>IMPORT!J62</f>
        <v>2</v>
      </c>
      <c r="K62" s="10">
        <f>IMPORT!K62</f>
        <v>0</v>
      </c>
      <c r="L62" s="7">
        <f>IMPORT!L62</f>
        <v>9</v>
      </c>
      <c r="M62" s="3">
        <f>IMPORT!M62</f>
        <v>9</v>
      </c>
      <c r="N62" s="3">
        <f>IMPORT!N62</f>
        <v>9</v>
      </c>
      <c r="O62" s="10">
        <f>IMPORT!O62</f>
        <v>145</v>
      </c>
      <c r="P62" s="6">
        <f>IMPORT!P62</f>
        <v>68</v>
      </c>
      <c r="Q62" s="69">
        <f>IMPORT!AD62</f>
        <v>52</v>
      </c>
      <c r="R62" s="69">
        <f>IMPORT!AE62</f>
        <v>1.3076923076923077</v>
      </c>
      <c r="S62" s="38">
        <f>IF(IMPORT!P62-((STDEV(IMPORT!S62:W62)*2)+IMPORT!AD62)&gt;0,(IMPORT!P62-((STDEV(IMPORT!S62:W62)*2)+IMPORT!AD62)),0)</f>
        <v>0</v>
      </c>
      <c r="T62" s="6">
        <f>IMPORT!Q62</f>
        <v>293</v>
      </c>
      <c r="U62" s="73">
        <f>IMPORT!AF62</f>
        <v>253</v>
      </c>
      <c r="V62" s="73">
        <f>IMPORT!AG62</f>
        <v>1.1581027667984189</v>
      </c>
      <c r="W62" s="38">
        <f>IF(IMPORT!Q62-((STDEV(IMPORT!X62:AB62)*2)+IMPORT!AF62)&gt;0,(IMPORT!Q62-((STDEV(IMPORT!X62:AB62)*2)+IMPORT!AF62)),0)</f>
        <v>0</v>
      </c>
    </row>
    <row r="63" spans="1:23" ht="15" customHeight="1" x14ac:dyDescent="0.25">
      <c r="A63" s="151"/>
      <c r="B63" s="64" t="str">
        <f>IMPORT!B63</f>
        <v>Murray Valley encephalitis virus infection</v>
      </c>
      <c r="C63" s="118" t="str">
        <f>IMPORT!C63</f>
        <v>049</v>
      </c>
      <c r="D63" s="19">
        <f>IMPORT!D63</f>
        <v>0</v>
      </c>
      <c r="E63" s="3">
        <f>IMPORT!E63</f>
        <v>0</v>
      </c>
      <c r="F63" s="21">
        <f>IMPORT!F63</f>
        <v>0</v>
      </c>
      <c r="G63" s="3">
        <f>IMPORT!G63</f>
        <v>0</v>
      </c>
      <c r="H63" s="21">
        <f>IMPORT!H63</f>
        <v>0</v>
      </c>
      <c r="I63" s="3">
        <f>IMPORT!I63</f>
        <v>0</v>
      </c>
      <c r="J63" s="21">
        <f>IMPORT!J63</f>
        <v>0</v>
      </c>
      <c r="K63" s="10">
        <f>IMPORT!K63</f>
        <v>1</v>
      </c>
      <c r="L63" s="7">
        <f>IMPORT!L63</f>
        <v>1</v>
      </c>
      <c r="M63" s="3">
        <f>IMPORT!M63</f>
        <v>5</v>
      </c>
      <c r="N63" s="3">
        <f>IMPORT!N63</f>
        <v>0</v>
      </c>
      <c r="O63" s="10">
        <f>IMPORT!O63</f>
        <v>20</v>
      </c>
      <c r="P63" s="6">
        <f>IMPORT!P63</f>
        <v>16</v>
      </c>
      <c r="Q63" s="69">
        <f>IMPORT!AD63</f>
        <v>0.2</v>
      </c>
      <c r="R63" s="69">
        <f>IMPORT!AE63</f>
        <v>80</v>
      </c>
      <c r="S63" s="38">
        <f>IF(IMPORT!P63-((STDEV(IMPORT!S63:W63)*2)+IMPORT!AD63)&gt;0,(IMPORT!P63-((STDEV(IMPORT!S63:W63)*2)+IMPORT!AD63)),0)</f>
        <v>14.905572809000084</v>
      </c>
      <c r="T63" s="6">
        <f>IMPORT!Q63</f>
        <v>21</v>
      </c>
      <c r="U63" s="73">
        <f>IMPORT!AF63</f>
        <v>0.4</v>
      </c>
      <c r="V63" s="73">
        <f>IMPORT!AG63</f>
        <v>52.5</v>
      </c>
      <c r="W63" s="38">
        <f>IF(IMPORT!Q63-((STDEV(IMPORT!X63:AB63)*2)+IMPORT!AF63)&gt;0,(IMPORT!Q63-((STDEV(IMPORT!X63:AB63)*2)+IMPORT!AF63)),0)</f>
        <v>19.504554884989666</v>
      </c>
    </row>
    <row r="64" spans="1:23" ht="15" customHeight="1" x14ac:dyDescent="0.25">
      <c r="A64" s="151"/>
      <c r="B64" s="22" t="str">
        <f>IMPORT!B64</f>
        <v>Ross River virus infection</v>
      </c>
      <c r="C64" s="34" t="str">
        <f>IMPORT!C64</f>
        <v>002</v>
      </c>
      <c r="D64" s="19">
        <f>IMPORT!D64</f>
        <v>0</v>
      </c>
      <c r="E64" s="3">
        <f>IMPORT!E64</f>
        <v>14</v>
      </c>
      <c r="F64" s="21">
        <f>IMPORT!F64</f>
        <v>2</v>
      </c>
      <c r="G64" s="3">
        <f>IMPORT!G64</f>
        <v>21</v>
      </c>
      <c r="H64" s="21">
        <f>IMPORT!H64</f>
        <v>1</v>
      </c>
      <c r="I64" s="3">
        <f>IMPORT!I64</f>
        <v>0</v>
      </c>
      <c r="J64" s="21">
        <f>IMPORT!J64</f>
        <v>1</v>
      </c>
      <c r="K64" s="10">
        <f>IMPORT!K64</f>
        <v>16</v>
      </c>
      <c r="L64" s="7">
        <f>IMPORT!L64</f>
        <v>55</v>
      </c>
      <c r="M64" s="3">
        <f>IMPORT!M64</f>
        <v>65</v>
      </c>
      <c r="N64" s="3">
        <f>IMPORT!N64</f>
        <v>63</v>
      </c>
      <c r="O64" s="10">
        <f>IMPORT!O64</f>
        <v>1046</v>
      </c>
      <c r="P64" s="6">
        <f>IMPORT!P64</f>
        <v>516</v>
      </c>
      <c r="Q64" s="69">
        <f>IMPORT!AD64</f>
        <v>1705.2</v>
      </c>
      <c r="R64" s="69">
        <f>IMPORT!AE64</f>
        <v>0.30260380014074595</v>
      </c>
      <c r="S64" s="38">
        <f>IF(IMPORT!P64-((STDEV(IMPORT!S64:W64)*2)+IMPORT!AD64)&gt;0,(IMPORT!P64-((STDEV(IMPORT!S64:W64)*2)+IMPORT!AD64)),0)</f>
        <v>0</v>
      </c>
      <c r="T64" s="6">
        <f>IMPORT!Q64</f>
        <v>1753</v>
      </c>
      <c r="U64" s="73">
        <f>IMPORT!AF64</f>
        <v>3924.4</v>
      </c>
      <c r="V64" s="73">
        <f>IMPORT!AG64</f>
        <v>0.44669248802364692</v>
      </c>
      <c r="W64" s="38">
        <f>IF(IMPORT!Q64-((STDEV(IMPORT!X64:AB64)*2)+IMPORT!AF64)&gt;0,(IMPORT!Q64-((STDEV(IMPORT!X64:AB64)*2)+IMPORT!AF64)),0)</f>
        <v>0</v>
      </c>
    </row>
    <row r="65" spans="1:23" ht="15" customHeight="1" thickBot="1" x14ac:dyDescent="0.3">
      <c r="A65" s="152"/>
      <c r="B65" s="65" t="str">
        <f>IMPORT!B65</f>
        <v>West Nile/Kunjin virus infection</v>
      </c>
      <c r="C65" s="35" t="str">
        <f>IMPORT!C65</f>
        <v>060</v>
      </c>
      <c r="D65" s="29">
        <f>IMPORT!D65</f>
        <v>0</v>
      </c>
      <c r="E65" s="12">
        <f>IMPORT!E65</f>
        <v>0</v>
      </c>
      <c r="F65" s="30">
        <f>IMPORT!F65</f>
        <v>0</v>
      </c>
      <c r="G65" s="12">
        <f>IMPORT!G65</f>
        <v>0</v>
      </c>
      <c r="H65" s="30">
        <f>IMPORT!H65</f>
        <v>0</v>
      </c>
      <c r="I65" s="12">
        <f>IMPORT!I65</f>
        <v>0</v>
      </c>
      <c r="J65" s="30">
        <f>IMPORT!J65</f>
        <v>0</v>
      </c>
      <c r="K65" s="13">
        <f>IMPORT!K65</f>
        <v>0</v>
      </c>
      <c r="L65" s="11">
        <f>IMPORT!L65</f>
        <v>0</v>
      </c>
      <c r="M65" s="12">
        <f>IMPORT!M65</f>
        <v>0</v>
      </c>
      <c r="N65" s="12">
        <f>IMPORT!N65</f>
        <v>0</v>
      </c>
      <c r="O65" s="13">
        <f>IMPORT!O65</f>
        <v>0</v>
      </c>
      <c r="P65" s="31">
        <f>IMPORT!P65</f>
        <v>0</v>
      </c>
      <c r="Q65" s="70">
        <f>IMPORT!AD65</f>
        <v>0</v>
      </c>
      <c r="R65" s="70" t="str">
        <f>IMPORT!AE65</f>
        <v/>
      </c>
      <c r="S65" s="39">
        <f>IF(IMPORT!P65-((STDEV(IMPORT!S65:W65)*2)+IMPORT!AD65)&gt;0,(IMPORT!P65-((STDEV(IMPORT!S65:W65)*2)+IMPORT!AD65)),0)</f>
        <v>0</v>
      </c>
      <c r="T65" s="11">
        <f>IMPORT!Q65</f>
        <v>0</v>
      </c>
      <c r="U65" s="74">
        <f>IMPORT!AF65</f>
        <v>0.8</v>
      </c>
      <c r="V65" s="74">
        <f>IMPORT!AG65</f>
        <v>0</v>
      </c>
      <c r="W65" s="39">
        <f>IF(IMPORT!Q65-((STDEV(IMPORT!X65:AB65)*2)+IMPORT!AF65)&gt;0,(IMPORT!Q65-((STDEV(IMPORT!X65:AB65)*2)+IMPORT!AF65)),0)</f>
        <v>0</v>
      </c>
    </row>
    <row r="66" spans="1:23" ht="15" customHeight="1" x14ac:dyDescent="0.25">
      <c r="A66" s="157" t="s">
        <v>16</v>
      </c>
      <c r="B66" s="102" t="str">
        <f>IMPORT!B66</f>
        <v>Anthrax</v>
      </c>
      <c r="C66" s="103" t="str">
        <f>IMPORT!C66</f>
        <v>058</v>
      </c>
      <c r="D66" s="98">
        <f>IMPORT!D66</f>
        <v>0</v>
      </c>
      <c r="E66" s="99">
        <f>IMPORT!E66</f>
        <v>0</v>
      </c>
      <c r="F66" s="20">
        <f>IMPORT!F66</f>
        <v>0</v>
      </c>
      <c r="G66" s="15">
        <f>IMPORT!G66</f>
        <v>0</v>
      </c>
      <c r="H66" s="20">
        <f>IMPORT!H66</f>
        <v>0</v>
      </c>
      <c r="I66" s="15">
        <f>IMPORT!I66</f>
        <v>0</v>
      </c>
      <c r="J66" s="20">
        <f>IMPORT!J66</f>
        <v>0</v>
      </c>
      <c r="K66" s="16">
        <f>IMPORT!K66</f>
        <v>0</v>
      </c>
      <c r="L66" s="14">
        <f>IMPORT!L66</f>
        <v>0</v>
      </c>
      <c r="M66" s="15">
        <f>IMPORT!M66</f>
        <v>0</v>
      </c>
      <c r="N66" s="15">
        <f>IMPORT!N66</f>
        <v>0</v>
      </c>
      <c r="O66" s="16">
        <f>IMPORT!O66</f>
        <v>0</v>
      </c>
      <c r="P66" s="14">
        <f>IMPORT!P66</f>
        <v>0</v>
      </c>
      <c r="Q66" s="82">
        <f>IMPORT!AD66</f>
        <v>0</v>
      </c>
      <c r="R66" s="82" t="str">
        <f>IMPORT!AE66</f>
        <v/>
      </c>
      <c r="S66" s="109">
        <f>IF(IMPORT!P66-((STDEV(IMPORT!S66:W66)*2)+IMPORT!AD66)&gt;0,(IMPORT!P66-((STDEV(IMPORT!S66:W66)*2)+IMPORT!AD66)),0)</f>
        <v>0</v>
      </c>
      <c r="T66" s="15">
        <f>IMPORT!Q66</f>
        <v>0</v>
      </c>
      <c r="U66" s="72">
        <f>IMPORT!AF66</f>
        <v>0</v>
      </c>
      <c r="V66" s="82" t="str">
        <f>IMPORT!AG66</f>
        <v/>
      </c>
      <c r="W66" s="37">
        <f>IF(IMPORT!Q66-((STDEV(IMPORT!X66:AB66)*2)+IMPORT!AF66)&gt;0,(IMPORT!Q66-((STDEV(IMPORT!X66:AB66)*2)+IMPORT!AF66)),0)</f>
        <v>0</v>
      </c>
    </row>
    <row r="67" spans="1:23" ht="15" customHeight="1" x14ac:dyDescent="0.25">
      <c r="A67" s="151"/>
      <c r="B67" s="22" t="str">
        <f>IMPORT!B67</f>
        <v>Australian bat lyssavirus infection</v>
      </c>
      <c r="C67" s="34" t="str">
        <f>IMPORT!C67</f>
        <v>063</v>
      </c>
      <c r="D67" s="19">
        <f>IMPORT!D67</f>
        <v>0</v>
      </c>
      <c r="E67" s="3">
        <f>IMPORT!E67</f>
        <v>0</v>
      </c>
      <c r="F67" s="21">
        <f>IMPORT!F67</f>
        <v>0</v>
      </c>
      <c r="G67" s="3">
        <f>IMPORT!G67</f>
        <v>0</v>
      </c>
      <c r="H67" s="21">
        <f>IMPORT!H67</f>
        <v>0</v>
      </c>
      <c r="I67" s="3">
        <f>IMPORT!I67</f>
        <v>0</v>
      </c>
      <c r="J67" s="21">
        <f>IMPORT!J67</f>
        <v>0</v>
      </c>
      <c r="K67" s="10">
        <f>IMPORT!K67</f>
        <v>0</v>
      </c>
      <c r="L67" s="7">
        <f>IMPORT!L67</f>
        <v>0</v>
      </c>
      <c r="M67" s="3">
        <f>IMPORT!M67</f>
        <v>0</v>
      </c>
      <c r="N67" s="3">
        <f>IMPORT!N67</f>
        <v>0</v>
      </c>
      <c r="O67" s="10">
        <f>IMPORT!O67</f>
        <v>0</v>
      </c>
      <c r="P67" s="6">
        <f>IMPORT!P67</f>
        <v>0</v>
      </c>
      <c r="Q67" s="69">
        <f>IMPORT!AD67</f>
        <v>0</v>
      </c>
      <c r="R67" s="69" t="str">
        <f>IMPORT!AE67</f>
        <v/>
      </c>
      <c r="S67" s="38">
        <f>IF(IMPORT!P67-((STDEV(IMPORT!S67:W67)*2)+IMPORT!AD67)&gt;0,(IMPORT!P67-((STDEV(IMPORT!S67:W67)*2)+IMPORT!AD67)),0)</f>
        <v>0</v>
      </c>
      <c r="T67" s="6">
        <f>IMPORT!Q67</f>
        <v>0</v>
      </c>
      <c r="U67" s="73">
        <f>IMPORT!AF67</f>
        <v>0</v>
      </c>
      <c r="V67" s="73" t="str">
        <f>IMPORT!AG67</f>
        <v/>
      </c>
      <c r="W67" s="38">
        <f>IF(IMPORT!Q67-((STDEV(IMPORT!X67:AB67)*2)+IMPORT!AF67)&gt;0,(IMPORT!Q67-((STDEV(IMPORT!X67:AB67)*2)+IMPORT!AF67)),0)</f>
        <v>0</v>
      </c>
    </row>
    <row r="68" spans="1:23" ht="15" customHeight="1" x14ac:dyDescent="0.25">
      <c r="A68" s="151"/>
      <c r="B68" s="22" t="str">
        <f>IMPORT!B68</f>
        <v>Brucellosis</v>
      </c>
      <c r="C68" s="34" t="str">
        <f>IMPORT!C68</f>
        <v>004</v>
      </c>
      <c r="D68" s="19">
        <f>IMPORT!D68</f>
        <v>0</v>
      </c>
      <c r="E68" s="3">
        <f>IMPORT!E68</f>
        <v>0</v>
      </c>
      <c r="F68" s="21">
        <f>IMPORT!F68</f>
        <v>0</v>
      </c>
      <c r="G68" s="3">
        <f>IMPORT!G68</f>
        <v>0</v>
      </c>
      <c r="H68" s="21">
        <f>IMPORT!H68</f>
        <v>0</v>
      </c>
      <c r="I68" s="3">
        <f>IMPORT!I68</f>
        <v>0</v>
      </c>
      <c r="J68" s="21">
        <f>IMPORT!J68</f>
        <v>0</v>
      </c>
      <c r="K68" s="10">
        <f>IMPORT!K68</f>
        <v>0</v>
      </c>
      <c r="L68" s="7">
        <f>IMPORT!L68</f>
        <v>0</v>
      </c>
      <c r="M68" s="3">
        <f>IMPORT!M68</f>
        <v>0</v>
      </c>
      <c r="N68" s="3">
        <f>IMPORT!N68</f>
        <v>0</v>
      </c>
      <c r="O68" s="10">
        <f>IMPORT!O68</f>
        <v>5</v>
      </c>
      <c r="P68" s="6">
        <f>IMPORT!P68</f>
        <v>2</v>
      </c>
      <c r="Q68" s="69">
        <f>IMPORT!AD68</f>
        <v>3.2</v>
      </c>
      <c r="R68" s="69">
        <f>IMPORT!AE68</f>
        <v>0.625</v>
      </c>
      <c r="S68" s="38">
        <f>IF(IMPORT!P68-((STDEV(IMPORT!S68:W68)*2)+IMPORT!AD68)&gt;0,(IMPORT!P68-((STDEV(IMPORT!S68:W68)*2)+IMPORT!AD68)),0)</f>
        <v>0</v>
      </c>
      <c r="T68" s="6">
        <f>IMPORT!Q68</f>
        <v>16</v>
      </c>
      <c r="U68" s="73">
        <f>IMPORT!AF68</f>
        <v>17.8</v>
      </c>
      <c r="V68" s="73">
        <f>IMPORT!AG68</f>
        <v>0.898876404494382</v>
      </c>
      <c r="W68" s="38">
        <f>IF(IMPORT!Q68-((STDEV(IMPORT!X68:AB68)*2)+IMPORT!AF68)&gt;0,(IMPORT!Q68-((STDEV(IMPORT!X68:AB68)*2)+IMPORT!AF68)),0)</f>
        <v>0</v>
      </c>
    </row>
    <row r="69" spans="1:23" ht="15" customHeight="1" x14ac:dyDescent="0.25">
      <c r="A69" s="151"/>
      <c r="B69" s="22" t="str">
        <f>IMPORT!B69</f>
        <v>Leptospirosis</v>
      </c>
      <c r="C69" s="34" t="str">
        <f>IMPORT!C69</f>
        <v>017</v>
      </c>
      <c r="D69" s="19">
        <f>IMPORT!D69</f>
        <v>0</v>
      </c>
      <c r="E69" s="3">
        <f>IMPORT!E69</f>
        <v>1</v>
      </c>
      <c r="F69" s="21">
        <f>IMPORT!F69</f>
        <v>0</v>
      </c>
      <c r="G69" s="3">
        <f>IMPORT!G69</f>
        <v>4</v>
      </c>
      <c r="H69" s="21">
        <f>IMPORT!H69</f>
        <v>0</v>
      </c>
      <c r="I69" s="3">
        <f>IMPORT!I69</f>
        <v>0</v>
      </c>
      <c r="J69" s="21">
        <f>IMPORT!J69</f>
        <v>0</v>
      </c>
      <c r="K69" s="10">
        <f>IMPORT!K69</f>
        <v>0</v>
      </c>
      <c r="L69" s="7">
        <f>IMPORT!L69</f>
        <v>5</v>
      </c>
      <c r="M69" s="3">
        <f>IMPORT!M69</f>
        <v>8</v>
      </c>
      <c r="N69" s="3">
        <f>IMPORT!N69</f>
        <v>12</v>
      </c>
      <c r="O69" s="10">
        <f>IMPORT!O69</f>
        <v>85</v>
      </c>
      <c r="P69" s="6">
        <f>IMPORT!P69</f>
        <v>45</v>
      </c>
      <c r="Q69" s="69">
        <f>IMPORT!AD69</f>
        <v>53.4</v>
      </c>
      <c r="R69" s="69">
        <f>IMPORT!AE69</f>
        <v>0.84269662921348321</v>
      </c>
      <c r="S69" s="38">
        <f>IF(IMPORT!P69-((STDEV(IMPORT!S69:W69)*2)+IMPORT!AD69)&gt;0,(IMPORT!P69-((STDEV(IMPORT!S69:W69)*2)+IMPORT!AD69)),0)</f>
        <v>0</v>
      </c>
      <c r="T69" s="6">
        <f>IMPORT!Q69</f>
        <v>202</v>
      </c>
      <c r="U69" s="73">
        <f>IMPORT!AF69</f>
        <v>145</v>
      </c>
      <c r="V69" s="73">
        <f>IMPORT!AG69</f>
        <v>1.393103448275862</v>
      </c>
      <c r="W69" s="38">
        <f>IF(IMPORT!Q69-((STDEV(IMPORT!X69:AB69)*2)+IMPORT!AF69)&gt;0,(IMPORT!Q69-((STDEV(IMPORT!X69:AB69)*2)+IMPORT!AF69)),0)</f>
        <v>0</v>
      </c>
    </row>
    <row r="70" spans="1:23" ht="15.75" customHeight="1" x14ac:dyDescent="0.25">
      <c r="A70" s="151"/>
      <c r="B70" s="117" t="str">
        <f>IMPORT!B70</f>
        <v>Lyssavirus infection (NEC)</v>
      </c>
      <c r="C70" s="118" t="str">
        <f>IMPORT!C70</f>
        <v>064</v>
      </c>
      <c r="D70" s="19">
        <f>IMPORT!D70</f>
        <v>0</v>
      </c>
      <c r="E70" s="3">
        <f>IMPORT!E70</f>
        <v>0</v>
      </c>
      <c r="F70" s="21">
        <f>IMPORT!F70</f>
        <v>0</v>
      </c>
      <c r="G70" s="3">
        <f>IMPORT!G70</f>
        <v>0</v>
      </c>
      <c r="H70" s="21">
        <f>IMPORT!H70</f>
        <v>0</v>
      </c>
      <c r="I70" s="3">
        <f>IMPORT!I70</f>
        <v>0</v>
      </c>
      <c r="J70" s="21">
        <f>IMPORT!J70</f>
        <v>0</v>
      </c>
      <c r="K70" s="10">
        <f>IMPORT!K70</f>
        <v>0</v>
      </c>
      <c r="L70" s="7">
        <f>IMPORT!L70</f>
        <v>0</v>
      </c>
      <c r="M70" s="3">
        <f>IMPORT!M70</f>
        <v>0</v>
      </c>
      <c r="N70" s="3">
        <f>IMPORT!N70</f>
        <v>0</v>
      </c>
      <c r="O70" s="10">
        <f>IMPORT!O70</f>
        <v>0</v>
      </c>
      <c r="P70" s="6">
        <f>IMPORT!P70</f>
        <v>0</v>
      </c>
      <c r="Q70" s="69">
        <f>IMPORT!AD70</f>
        <v>0</v>
      </c>
      <c r="R70" s="69" t="str">
        <f>IMPORT!AE70</f>
        <v/>
      </c>
      <c r="S70" s="38">
        <f>IF(IMPORT!P70-((STDEV(IMPORT!S70:W70)*2)+IMPORT!AD70)&gt;0,(IMPORT!P70-((STDEV(IMPORT!S70:W70)*2)+IMPORT!AD70)),0)</f>
        <v>0</v>
      </c>
      <c r="T70" s="6">
        <f>IMPORT!Q70</f>
        <v>0</v>
      </c>
      <c r="U70" s="73">
        <f>IMPORT!AF70</f>
        <v>0</v>
      </c>
      <c r="V70" s="73" t="str">
        <f>IMPORT!AG70</f>
        <v/>
      </c>
      <c r="W70" s="38">
        <f>IF(IMPORT!Q70-((STDEV(IMPORT!X70:AB70)*2)+IMPORT!AF70)&gt;0,(IMPORT!Q70-((STDEV(IMPORT!X70:AB70)*2)+IMPORT!AF70)),0)</f>
        <v>0</v>
      </c>
    </row>
    <row r="71" spans="1:23" s="112" customFormat="1" ht="15" customHeight="1" x14ac:dyDescent="0.25">
      <c r="A71" s="151"/>
      <c r="B71" s="117" t="str">
        <f>IMPORT!B71</f>
        <v>Monkeypox virus (MPXV) infection</v>
      </c>
      <c r="C71" s="118" t="str">
        <f>IMPORT!C71</f>
        <v>084</v>
      </c>
      <c r="D71" s="19">
        <f>IMPORT!D71</f>
        <v>0</v>
      </c>
      <c r="E71" s="3">
        <f>IMPORT!E71</f>
        <v>0</v>
      </c>
      <c r="F71" s="21">
        <f>IMPORT!F71</f>
        <v>0</v>
      </c>
      <c r="G71" s="3">
        <f>IMPORT!G71</f>
        <v>0</v>
      </c>
      <c r="H71" s="21">
        <f>IMPORT!H71</f>
        <v>0</v>
      </c>
      <c r="I71" s="3">
        <f>IMPORT!I71</f>
        <v>0</v>
      </c>
      <c r="J71" s="21">
        <f>IMPORT!J71</f>
        <v>0</v>
      </c>
      <c r="K71" s="10">
        <f>IMPORT!K71</f>
        <v>0</v>
      </c>
      <c r="L71" s="7">
        <f>IMPORT!L71</f>
        <v>0</v>
      </c>
      <c r="M71" s="3">
        <f>IMPORT!M71</f>
        <v>2</v>
      </c>
      <c r="N71" s="3">
        <f>IMPORT!N71</f>
        <v>2</v>
      </c>
      <c r="O71" s="10">
        <f>IMPORT!O71</f>
        <v>4</v>
      </c>
      <c r="P71" s="6">
        <f>IMPORT!P71</f>
        <v>4</v>
      </c>
      <c r="Q71" s="69">
        <f>IMPORT!AD71</f>
        <v>0.4</v>
      </c>
      <c r="R71" s="69">
        <f>IMPORT!AE71</f>
        <v>10</v>
      </c>
      <c r="S71" s="38">
        <f>IF(IMPORT!P71-((STDEV(IMPORT!S71:W71)*2)+IMPORT!AD71)&gt;0,(IMPORT!P71-((STDEV(IMPORT!S71:W71)*2)+IMPORT!AD71)),0)</f>
        <v>1.8111456180001682</v>
      </c>
      <c r="T71" s="6">
        <f>IMPORT!Q71</f>
        <v>146</v>
      </c>
      <c r="U71" s="73">
        <f>IMPORT!AF71</f>
        <v>0.4</v>
      </c>
      <c r="V71" s="73">
        <f>IMPORT!AG71</f>
        <v>365</v>
      </c>
      <c r="W71" s="38">
        <f>IF(IMPORT!Q71-((STDEV(IMPORT!X71:AB71)*2)+IMPORT!AF71)&gt;0,(IMPORT!Q71-((STDEV(IMPORT!X71:AB71)*2)+IMPORT!AF71)),0)</f>
        <v>143.81114561800018</v>
      </c>
    </row>
    <row r="72" spans="1:23" ht="15" customHeight="1" x14ac:dyDescent="0.25">
      <c r="A72" s="151"/>
      <c r="B72" s="117" t="str">
        <f>IMPORT!B72</f>
        <v>Ornithosis</v>
      </c>
      <c r="C72" s="118" t="str">
        <f>IMPORT!C72</f>
        <v>023</v>
      </c>
      <c r="D72" s="19">
        <f>IMPORT!D72</f>
        <v>0</v>
      </c>
      <c r="E72" s="3">
        <f>IMPORT!E72</f>
        <v>0</v>
      </c>
      <c r="F72" s="21">
        <f>IMPORT!F72</f>
        <v>0</v>
      </c>
      <c r="G72" s="3">
        <f>IMPORT!G72</f>
        <v>0</v>
      </c>
      <c r="H72" s="21">
        <f>IMPORT!H72</f>
        <v>0</v>
      </c>
      <c r="I72" s="3">
        <f>IMPORT!I72</f>
        <v>0</v>
      </c>
      <c r="J72" s="21">
        <f>IMPORT!J72</f>
        <v>0</v>
      </c>
      <c r="K72" s="10">
        <f>IMPORT!K72</f>
        <v>0</v>
      </c>
      <c r="L72" s="7">
        <f>IMPORT!L72</f>
        <v>0</v>
      </c>
      <c r="M72" s="3">
        <f>IMPORT!M72</f>
        <v>0</v>
      </c>
      <c r="N72" s="3">
        <f>IMPORT!N72</f>
        <v>0</v>
      </c>
      <c r="O72" s="10">
        <f>IMPORT!O72</f>
        <v>12</v>
      </c>
      <c r="P72" s="6">
        <f>IMPORT!P72</f>
        <v>8</v>
      </c>
      <c r="Q72" s="69">
        <f>IMPORT!AD72</f>
        <v>6.6</v>
      </c>
      <c r="R72" s="69">
        <f>IMPORT!AE72</f>
        <v>1.2121212121212122</v>
      </c>
      <c r="S72" s="38">
        <f>IF(IMPORT!P72-((STDEV(IMPORT!S72:W72)*2)+IMPORT!AD72)&gt;0,(IMPORT!P72-((STDEV(IMPORT!S72:W72)*2)+IMPORT!AD72)),0)</f>
        <v>0</v>
      </c>
      <c r="T72" s="6">
        <f>IMPORT!Q72</f>
        <v>47</v>
      </c>
      <c r="U72" s="73">
        <f>IMPORT!AF72</f>
        <v>32</v>
      </c>
      <c r="V72" s="73">
        <f>IMPORT!AG72</f>
        <v>1.46875</v>
      </c>
      <c r="W72" s="38">
        <f>IF(IMPORT!Q72-((STDEV(IMPORT!X72:AB72)*2)+IMPORT!AF72)&gt;0,(IMPORT!Q72-((STDEV(IMPORT!X72:AB72)*2)+IMPORT!AF72)),0)</f>
        <v>0</v>
      </c>
    </row>
    <row r="73" spans="1:23" ht="15" customHeight="1" x14ac:dyDescent="0.25">
      <c r="A73" s="151"/>
      <c r="B73" s="64" t="str">
        <f>IMPORT!B73</f>
        <v>Q fever</v>
      </c>
      <c r="C73" s="84" t="str">
        <f>IMPORT!C73</f>
        <v>027</v>
      </c>
      <c r="D73" s="19">
        <f>IMPORT!D73</f>
        <v>0</v>
      </c>
      <c r="E73" s="3">
        <f>IMPORT!E73</f>
        <v>5</v>
      </c>
      <c r="F73" s="21">
        <f>IMPORT!F73</f>
        <v>0</v>
      </c>
      <c r="G73" s="3">
        <f>IMPORT!G73</f>
        <v>10</v>
      </c>
      <c r="H73" s="21">
        <f>IMPORT!H73</f>
        <v>1</v>
      </c>
      <c r="I73" s="3">
        <f>IMPORT!I73</f>
        <v>1</v>
      </c>
      <c r="J73" s="21">
        <f>IMPORT!J73</f>
        <v>2</v>
      </c>
      <c r="K73" s="10">
        <f>IMPORT!K73</f>
        <v>0</v>
      </c>
      <c r="L73" s="7">
        <f>IMPORT!L73</f>
        <v>19</v>
      </c>
      <c r="M73" s="3">
        <f>IMPORT!M73</f>
        <v>14</v>
      </c>
      <c r="N73" s="3">
        <f>IMPORT!N73</f>
        <v>19</v>
      </c>
      <c r="O73" s="10">
        <f>IMPORT!O73</f>
        <v>189</v>
      </c>
      <c r="P73" s="7">
        <f>IMPORT!P73</f>
        <v>117</v>
      </c>
      <c r="Q73" s="69">
        <f>IMPORT!AD73</f>
        <v>140.19999999999999</v>
      </c>
      <c r="R73" s="69">
        <f>IMPORT!AE73</f>
        <v>0.83452211126961495</v>
      </c>
      <c r="S73" s="38">
        <f>IF(IMPORT!P73-((STDEV(IMPORT!S73:W73)*2)+IMPORT!AD73)&gt;0,(IMPORT!P73-((STDEV(IMPORT!S73:W73)*2)+IMPORT!AD73)),0)</f>
        <v>0</v>
      </c>
      <c r="T73" s="17">
        <f>IMPORT!Q73</f>
        <v>463</v>
      </c>
      <c r="U73" s="73">
        <f>IMPORT!AF73</f>
        <v>513.6</v>
      </c>
      <c r="V73" s="69">
        <f>IMPORT!AG73</f>
        <v>0.90147975077881615</v>
      </c>
      <c r="W73" s="38">
        <f>IF(IMPORT!Q73-((STDEV(IMPORT!X73:AB73)*2)+IMPORT!AF73)&gt;0,(IMPORT!Q73-((STDEV(IMPORT!X73:AB73)*2)+IMPORT!AF73)),0)</f>
        <v>0</v>
      </c>
    </row>
    <row r="74" spans="1:23" ht="15.75" customHeight="1" x14ac:dyDescent="0.25">
      <c r="A74" s="151"/>
      <c r="B74" s="64" t="str">
        <f>IMPORT!B74</f>
        <v>Rabies</v>
      </c>
      <c r="C74" s="84" t="str">
        <f>IMPORT!C74</f>
        <v>028</v>
      </c>
      <c r="D74" s="19">
        <f>IMPORT!D74</f>
        <v>0</v>
      </c>
      <c r="E74" s="3">
        <f>IMPORT!E74</f>
        <v>0</v>
      </c>
      <c r="F74" s="21">
        <f>IMPORT!F74</f>
        <v>0</v>
      </c>
      <c r="G74" s="3">
        <f>IMPORT!G74</f>
        <v>0</v>
      </c>
      <c r="H74" s="21">
        <f>IMPORT!H74</f>
        <v>0</v>
      </c>
      <c r="I74" s="3">
        <f>IMPORT!I74</f>
        <v>0</v>
      </c>
      <c r="J74" s="21">
        <f>IMPORT!J74</f>
        <v>0</v>
      </c>
      <c r="K74" s="10">
        <f>IMPORT!K74</f>
        <v>0</v>
      </c>
      <c r="L74" s="7">
        <f>IMPORT!L74</f>
        <v>0</v>
      </c>
      <c r="M74" s="3">
        <f>IMPORT!M74</f>
        <v>0</v>
      </c>
      <c r="N74" s="3">
        <f>IMPORT!N74</f>
        <v>0</v>
      </c>
      <c r="O74" s="10">
        <f>IMPORT!O74</f>
        <v>0</v>
      </c>
      <c r="P74" s="7">
        <f>IMPORT!P74</f>
        <v>0</v>
      </c>
      <c r="Q74" s="69">
        <f>IMPORT!AD74</f>
        <v>0</v>
      </c>
      <c r="R74" s="69" t="str">
        <f>IMPORT!AE74</f>
        <v/>
      </c>
      <c r="S74" s="38">
        <f>IF(IMPORT!P74-((STDEV(IMPORT!S74:W74)*2)+IMPORT!AD74)&gt;0,(IMPORT!P74-((STDEV(IMPORT!S74:W74)*2)+IMPORT!AD74)),0)</f>
        <v>0</v>
      </c>
      <c r="T74" s="17">
        <f>IMPORT!Q74</f>
        <v>0</v>
      </c>
      <c r="U74" s="73">
        <f>IMPORT!AF74</f>
        <v>0</v>
      </c>
      <c r="V74" s="69" t="str">
        <f>IMPORT!AG74</f>
        <v/>
      </c>
      <c r="W74" s="38">
        <f>IF(IMPORT!Q74-((STDEV(IMPORT!X74:AB74)*2)+IMPORT!AF74)&gt;0,(IMPORT!Q74-((STDEV(IMPORT!X74:AB74)*2)+IMPORT!AF74)),0)</f>
        <v>0</v>
      </c>
    </row>
    <row r="75" spans="1:23" s="108" customFormat="1" ht="15.75" customHeight="1" thickBot="1" x14ac:dyDescent="0.3">
      <c r="A75" s="158"/>
      <c r="B75" s="110" t="str">
        <f>IMPORT!B75</f>
        <v>Tularaemia</v>
      </c>
      <c r="C75" s="111" t="str">
        <f>IMPORT!C75</f>
        <v>070</v>
      </c>
      <c r="D75" s="29">
        <f>IMPORT!D75</f>
        <v>0</v>
      </c>
      <c r="E75" s="12">
        <f>IMPORT!E75</f>
        <v>0</v>
      </c>
      <c r="F75" s="30">
        <f>IMPORT!F75</f>
        <v>0</v>
      </c>
      <c r="G75" s="12">
        <f>IMPORT!G75</f>
        <v>0</v>
      </c>
      <c r="H75" s="30">
        <f>IMPORT!H75</f>
        <v>0</v>
      </c>
      <c r="I75" s="12">
        <f>IMPORT!I75</f>
        <v>0</v>
      </c>
      <c r="J75" s="30">
        <f>IMPORT!J75</f>
        <v>0</v>
      </c>
      <c r="K75" s="13">
        <f>IMPORT!K75</f>
        <v>0</v>
      </c>
      <c r="L75" s="11">
        <f>IMPORT!L75</f>
        <v>0</v>
      </c>
      <c r="M75" s="12">
        <f>IMPORT!M75</f>
        <v>0</v>
      </c>
      <c r="N75" s="12">
        <f>IMPORT!N75</f>
        <v>0</v>
      </c>
      <c r="O75" s="13">
        <f>IMPORT!O75</f>
        <v>0</v>
      </c>
      <c r="P75" s="31">
        <f>IMPORT!P75</f>
        <v>0</v>
      </c>
      <c r="Q75" s="70">
        <f>IMPORT!AD75</f>
        <v>0.2</v>
      </c>
      <c r="R75" s="70">
        <f>IMPORT!AE75</f>
        <v>0</v>
      </c>
      <c r="S75" s="39">
        <f>IF(IMPORT!P75-((STDEV(IMPORT!S75:W75)*2)+IMPORT!AD75)&gt;0,(IMPORT!P75-((STDEV(IMPORT!S75:W75)*2)+IMPORT!AD75)),0)</f>
        <v>0</v>
      </c>
      <c r="T75" s="11">
        <f>IMPORT!Q75</f>
        <v>0</v>
      </c>
      <c r="U75" s="74">
        <f>IMPORT!AF75</f>
        <v>0.4</v>
      </c>
      <c r="V75" s="74">
        <f>IMPORT!AG75</f>
        <v>0</v>
      </c>
      <c r="W75" s="39">
        <f>IF(IMPORT!Q75-((STDEV(IMPORT!X75:AB75)*2)+IMPORT!AF75)&gt;0,(IMPORT!Q75-((STDEV(IMPORT!X75:AB75)*2)+IMPORT!AF75)),0)</f>
        <v>0</v>
      </c>
    </row>
    <row r="76" spans="1:23" ht="15" customHeight="1" x14ac:dyDescent="0.25">
      <c r="A76" s="157" t="s">
        <v>50</v>
      </c>
      <c r="B76" s="102" t="str">
        <f>IMPORT!B76</f>
        <v>iGAS</v>
      </c>
      <c r="C76" s="103" t="str">
        <f>IMPORT!C76</f>
        <v>082</v>
      </c>
      <c r="D76" s="98">
        <f>IMPORT!D76</f>
        <v>0</v>
      </c>
      <c r="E76" s="99">
        <f>IMPORT!E76</f>
        <v>24</v>
      </c>
      <c r="F76" s="20">
        <f>IMPORT!F76</f>
        <v>3</v>
      </c>
      <c r="G76" s="15">
        <f>IMPORT!G76</f>
        <v>22</v>
      </c>
      <c r="H76" s="20">
        <f>IMPORT!H76</f>
        <v>7</v>
      </c>
      <c r="I76" s="15">
        <f>IMPORT!I76</f>
        <v>0</v>
      </c>
      <c r="J76" s="20">
        <f>IMPORT!J76</f>
        <v>21</v>
      </c>
      <c r="K76" s="16">
        <f>IMPORT!K76</f>
        <v>8</v>
      </c>
      <c r="L76" s="14">
        <f>IMPORT!L76</f>
        <v>85</v>
      </c>
      <c r="M76" s="15">
        <f>IMPORT!M76</f>
        <v>98</v>
      </c>
      <c r="N76" s="15">
        <f>IMPORT!N76</f>
        <v>29</v>
      </c>
      <c r="O76" s="16">
        <f>IMPORT!O76</f>
        <v>918</v>
      </c>
      <c r="P76" s="14">
        <f>IMPORT!P76</f>
        <v>541</v>
      </c>
      <c r="Q76" s="82" t="s">
        <v>193</v>
      </c>
      <c r="R76" s="82" t="s">
        <v>193</v>
      </c>
      <c r="S76" s="109" t="s">
        <v>193</v>
      </c>
      <c r="T76" s="15">
        <f>IMPORT!Q76</f>
        <v>1784</v>
      </c>
      <c r="U76" s="72" t="s">
        <v>193</v>
      </c>
      <c r="V76" s="82" t="s">
        <v>193</v>
      </c>
      <c r="W76" s="37" t="s">
        <v>193</v>
      </c>
    </row>
    <row r="77" spans="1:23" ht="15.75" customHeight="1" thickBot="1" x14ac:dyDescent="0.3">
      <c r="A77" s="170"/>
      <c r="B77" s="65" t="str">
        <f>IMPORT!B77</f>
        <v>Leprosy</v>
      </c>
      <c r="C77" s="85" t="str">
        <f>IMPORT!C77</f>
        <v>016</v>
      </c>
      <c r="D77" s="19">
        <f>IMPORT!D77</f>
        <v>0</v>
      </c>
      <c r="E77" s="3">
        <f>IMPORT!E77</f>
        <v>0</v>
      </c>
      <c r="F77" s="21">
        <f>IMPORT!F77</f>
        <v>0</v>
      </c>
      <c r="G77" s="3">
        <f>IMPORT!G77</f>
        <v>0</v>
      </c>
      <c r="H77" s="21">
        <f>IMPORT!H77</f>
        <v>0</v>
      </c>
      <c r="I77" s="3">
        <f>IMPORT!I77</f>
        <v>0</v>
      </c>
      <c r="J77" s="21">
        <f>IMPORT!J77</f>
        <v>0</v>
      </c>
      <c r="K77" s="10">
        <f>IMPORT!K77</f>
        <v>0</v>
      </c>
      <c r="L77" s="7">
        <f>IMPORT!L77</f>
        <v>0</v>
      </c>
      <c r="M77" s="3">
        <f>IMPORT!M77</f>
        <v>0</v>
      </c>
      <c r="N77" s="3">
        <f>IMPORT!N77</f>
        <v>0</v>
      </c>
      <c r="O77" s="10">
        <f>IMPORT!O77</f>
        <v>1</v>
      </c>
      <c r="P77" s="7">
        <f>IMPORT!P77</f>
        <v>0</v>
      </c>
      <c r="Q77" s="70">
        <f>IMPORT!AD77</f>
        <v>2</v>
      </c>
      <c r="R77" s="70">
        <f>IMPORT!AE77</f>
        <v>0</v>
      </c>
      <c r="S77" s="39">
        <f>IF(IMPORT!P77-((STDEV(IMPORT!S77:W77)*2)+IMPORT!AD77)&gt;0,(IMPORT!P77-((STDEV(IMPORT!S77:W77)*2)+IMPORT!AD77)),0)</f>
        <v>0</v>
      </c>
      <c r="T77" s="100">
        <f>IMPORT!Q77</f>
        <v>7</v>
      </c>
      <c r="U77" s="101">
        <f>IMPORT!AF77</f>
        <v>9.1999999999999993</v>
      </c>
      <c r="V77" s="70">
        <f>IMPORT!AG77</f>
        <v>0.76086956521739135</v>
      </c>
      <c r="W77" s="39">
        <f>IF(IMPORT!Q77-((STDEV(IMPORT!X77:AB77)*2)+IMPORT!AF77)&gt;0,(IMPORT!Q77-((STDEV(IMPORT!X77:AB77)*2)+IMPORT!AF77)),0)</f>
        <v>0</v>
      </c>
    </row>
    <row r="78" spans="1:23" ht="15.75" thickBot="1" x14ac:dyDescent="0.3">
      <c r="D78" s="87">
        <f>SUM(D6:D77)</f>
        <v>2564</v>
      </c>
      <c r="E78" s="87">
        <f t="shared" ref="E78:P78" si="0">SUM(E6:E77)</f>
        <v>39581</v>
      </c>
      <c r="F78" s="87">
        <f t="shared" si="0"/>
        <v>700</v>
      </c>
      <c r="G78" s="87">
        <f t="shared" si="0"/>
        <v>21283</v>
      </c>
      <c r="H78" s="87">
        <f t="shared" si="0"/>
        <v>10420</v>
      </c>
      <c r="I78" s="87">
        <f t="shared" si="0"/>
        <v>3072</v>
      </c>
      <c r="J78" s="87">
        <f t="shared" si="0"/>
        <v>28839</v>
      </c>
      <c r="K78" s="87">
        <f t="shared" si="0"/>
        <v>11499</v>
      </c>
      <c r="L78" s="87">
        <f t="shared" si="0"/>
        <v>117958</v>
      </c>
      <c r="M78" s="87">
        <f t="shared" si="0"/>
        <v>91842</v>
      </c>
      <c r="N78" s="87">
        <f t="shared" si="0"/>
        <v>600958</v>
      </c>
      <c r="O78" s="87">
        <f t="shared" si="0"/>
        <v>800678</v>
      </c>
      <c r="P78" s="87">
        <f t="shared" si="0"/>
        <v>531222</v>
      </c>
      <c r="T78" s="107">
        <f>SUM(T6:T77)</f>
        <v>5645356</v>
      </c>
    </row>
    <row r="79" spans="1:23" ht="36" customHeight="1" x14ac:dyDescent="0.25">
      <c r="A79" s="160" t="s">
        <v>48</v>
      </c>
      <c r="B79" s="160"/>
      <c r="C79" s="160"/>
      <c r="D79" s="160"/>
      <c r="E79" s="160"/>
      <c r="F79" s="160"/>
      <c r="G79" s="160"/>
      <c r="H79" s="160"/>
      <c r="I79" s="160"/>
      <c r="J79" s="160"/>
      <c r="K79" s="160"/>
      <c r="L79" s="160"/>
      <c r="M79" s="160"/>
      <c r="N79" s="160"/>
      <c r="O79" s="160"/>
      <c r="P79" s="160"/>
    </row>
    <row r="80" spans="1:23" ht="39.75" customHeight="1" x14ac:dyDescent="0.25">
      <c r="A80" s="153" t="s">
        <v>203</v>
      </c>
      <c r="B80" s="153"/>
      <c r="C80" s="153"/>
      <c r="D80" s="153"/>
      <c r="E80" s="153"/>
      <c r="F80" s="153"/>
      <c r="G80" s="153"/>
      <c r="H80" s="153"/>
      <c r="I80" s="153"/>
      <c r="J80" s="153"/>
      <c r="K80" s="153"/>
      <c r="L80" s="153"/>
      <c r="M80" s="153"/>
      <c r="N80" s="153"/>
      <c r="O80" s="153"/>
      <c r="P80" s="153"/>
    </row>
    <row r="81" spans="1:16" x14ac:dyDescent="0.25">
      <c r="A81" s="159" t="s">
        <v>194</v>
      </c>
      <c r="B81" s="159"/>
      <c r="C81" s="159"/>
      <c r="D81" s="159"/>
      <c r="E81" s="159"/>
      <c r="F81" s="159"/>
      <c r="G81" s="159"/>
      <c r="H81" s="159"/>
      <c r="I81" s="159"/>
      <c r="J81" s="159"/>
      <c r="K81" s="159"/>
      <c r="L81" s="159"/>
    </row>
    <row r="82" spans="1:16" x14ac:dyDescent="0.25">
      <c r="A82" s="120"/>
      <c r="B82" s="120"/>
      <c r="C82" s="120"/>
      <c r="D82" s="120"/>
      <c r="E82" s="119"/>
      <c r="F82" s="119"/>
      <c r="G82" s="119"/>
      <c r="H82" s="119"/>
      <c r="I82" s="119"/>
      <c r="J82" s="119"/>
      <c r="K82" s="119"/>
      <c r="L82" s="119"/>
      <c r="M82" s="119"/>
      <c r="N82" s="119"/>
      <c r="O82" s="119"/>
      <c r="P82" s="119"/>
    </row>
    <row r="83" spans="1:16" x14ac:dyDescent="0.25">
      <c r="A83" s="119"/>
      <c r="B83" s="119"/>
      <c r="C83" s="119"/>
      <c r="D83" s="119"/>
      <c r="E83" s="119"/>
      <c r="F83" s="119"/>
      <c r="G83" s="119"/>
      <c r="H83" s="119"/>
      <c r="I83" s="119"/>
      <c r="J83" s="119"/>
      <c r="K83" s="119"/>
      <c r="L83" s="119"/>
      <c r="M83" s="119"/>
      <c r="N83" s="119"/>
      <c r="O83" s="119"/>
      <c r="P83" s="119"/>
    </row>
  </sheetData>
  <mergeCells count="35">
    <mergeCell ref="A81:L81"/>
    <mergeCell ref="A79:P79"/>
    <mergeCell ref="A11:A23"/>
    <mergeCell ref="E3:E5"/>
    <mergeCell ref="F3:F5"/>
    <mergeCell ref="G3:G5"/>
    <mergeCell ref="A3:A5"/>
    <mergeCell ref="B3:B5"/>
    <mergeCell ref="C3:C5"/>
    <mergeCell ref="A24:A31"/>
    <mergeCell ref="A57:A65"/>
    <mergeCell ref="A76:A77"/>
    <mergeCell ref="A32:A37"/>
    <mergeCell ref="P2:S2"/>
    <mergeCell ref="L2:O2"/>
    <mergeCell ref="D3:D5"/>
    <mergeCell ref="A66:A75"/>
    <mergeCell ref="A38:A51"/>
    <mergeCell ref="A52:A56"/>
    <mergeCell ref="A82:D82"/>
    <mergeCell ref="D1:W1"/>
    <mergeCell ref="A1:C2"/>
    <mergeCell ref="D2:K2"/>
    <mergeCell ref="S3:S5"/>
    <mergeCell ref="V3:V5"/>
    <mergeCell ref="W3:W5"/>
    <mergeCell ref="H3:H5"/>
    <mergeCell ref="I3:I5"/>
    <mergeCell ref="J3:J5"/>
    <mergeCell ref="K3:K5"/>
    <mergeCell ref="Q3:Q5"/>
    <mergeCell ref="R3:R5"/>
    <mergeCell ref="T2:W2"/>
    <mergeCell ref="A6:A10"/>
    <mergeCell ref="A80:P80"/>
  </mergeCells>
  <printOptions horizontalCentered="1" verticalCentered="1"/>
  <pageMargins left="3.937007874015748E-2" right="3.937007874015748E-2" top="0" bottom="0" header="0" footer="0"/>
  <pageSetup paperSize="8"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G81"/>
  <sheetViews>
    <sheetView topLeftCell="A16" zoomScale="85" zoomScaleNormal="85" workbookViewId="0">
      <selection activeCell="L57" sqref="L57"/>
    </sheetView>
  </sheetViews>
  <sheetFormatPr defaultRowHeight="15" x14ac:dyDescent="0.25"/>
  <cols>
    <col min="1" max="1" width="12.140625" customWidth="1"/>
    <col min="2" max="2" width="21.28515625" customWidth="1"/>
    <col min="3" max="3" width="3.7109375" style="5" bestFit="1" customWidth="1"/>
    <col min="4" max="5" width="3.7109375" bestFit="1" customWidth="1"/>
    <col min="6" max="6" width="5.140625" bestFit="1" customWidth="1"/>
    <col min="7" max="7" width="7.140625" bestFit="1" customWidth="1"/>
    <col min="8" max="8" width="7" bestFit="1" customWidth="1"/>
    <col min="9" max="9" width="5.140625" bestFit="1" customWidth="1"/>
    <col min="10" max="11" width="3.7109375" bestFit="1" customWidth="1"/>
    <col min="12" max="13" width="9.28515625" bestFit="1" customWidth="1"/>
    <col min="14" max="14" width="10.42578125" bestFit="1" customWidth="1"/>
    <col min="15" max="15" width="7.7109375" bestFit="1" customWidth="1"/>
    <col min="16" max="16" width="7.85546875" bestFit="1" customWidth="1"/>
    <col min="17" max="17" width="9.140625" bestFit="1" customWidth="1"/>
    <col min="18" max="18" width="10.85546875" bestFit="1" customWidth="1"/>
    <col min="19" max="28" width="10.7109375" bestFit="1" customWidth="1"/>
    <col min="29" max="29" width="1.42578125" bestFit="1" customWidth="1"/>
    <col min="30" max="30" width="10.140625" bestFit="1" customWidth="1"/>
    <col min="31" max="31" width="10.140625" style="67" customWidth="1"/>
    <col min="33" max="33" width="9.140625" style="67"/>
  </cols>
  <sheetData>
    <row r="2" spans="1:33" ht="15.75" thickBot="1" x14ac:dyDescent="0.3">
      <c r="S2">
        <f>S5-S4</f>
        <v>13</v>
      </c>
      <c r="T2">
        <f t="shared" ref="T2:AB2" si="0">T5-T4</f>
        <v>13</v>
      </c>
      <c r="U2">
        <f t="shared" si="0"/>
        <v>147</v>
      </c>
      <c r="V2">
        <f t="shared" si="0"/>
        <v>89</v>
      </c>
      <c r="W2">
        <f t="shared" si="0"/>
        <v>364</v>
      </c>
      <c r="X2">
        <f t="shared" si="0"/>
        <v>1825</v>
      </c>
      <c r="Y2">
        <f t="shared" si="0"/>
        <v>0</v>
      </c>
      <c r="Z2">
        <f t="shared" si="0"/>
        <v>0</v>
      </c>
      <c r="AA2">
        <f t="shared" si="0"/>
        <v>0</v>
      </c>
      <c r="AB2">
        <f t="shared" si="0"/>
        <v>-42884</v>
      </c>
    </row>
    <row r="3" spans="1:33" s="1" customFormat="1" ht="75.75" thickBot="1" x14ac:dyDescent="0.3">
      <c r="A3" s="43" t="s">
        <v>0</v>
      </c>
      <c r="B3" s="43" t="s">
        <v>1</v>
      </c>
      <c r="C3" s="47" t="s">
        <v>2</v>
      </c>
      <c r="D3" s="42" t="s">
        <v>3</v>
      </c>
      <c r="E3" s="42" t="s">
        <v>4</v>
      </c>
      <c r="F3" s="42" t="s">
        <v>5</v>
      </c>
      <c r="G3" s="42" t="s">
        <v>6</v>
      </c>
      <c r="H3" s="42" t="s">
        <v>7</v>
      </c>
      <c r="I3" s="42" t="s">
        <v>8</v>
      </c>
      <c r="J3" s="42" t="s">
        <v>9</v>
      </c>
      <c r="K3" s="42" t="s">
        <v>10</v>
      </c>
      <c r="L3" s="41" t="s">
        <v>17</v>
      </c>
      <c r="M3" s="41" t="s">
        <v>18</v>
      </c>
      <c r="N3" s="41" t="s">
        <v>19</v>
      </c>
      <c r="O3" s="41" t="s">
        <v>20</v>
      </c>
      <c r="P3" s="41" t="s">
        <v>21</v>
      </c>
      <c r="Q3" s="78" t="s">
        <v>24</v>
      </c>
      <c r="R3" s="79" t="s">
        <v>49</v>
      </c>
      <c r="S3" s="45" t="s">
        <v>30</v>
      </c>
      <c r="T3" s="9" t="s">
        <v>31</v>
      </c>
      <c r="U3" s="9" t="s">
        <v>32</v>
      </c>
      <c r="V3" s="9" t="s">
        <v>33</v>
      </c>
      <c r="W3" s="9" t="s">
        <v>34</v>
      </c>
      <c r="X3" s="9" t="s">
        <v>35</v>
      </c>
      <c r="Y3" s="9" t="s">
        <v>36</v>
      </c>
      <c r="Z3" s="9" t="s">
        <v>37</v>
      </c>
      <c r="AA3" s="9" t="s">
        <v>38</v>
      </c>
      <c r="AB3" s="9" t="s">
        <v>39</v>
      </c>
      <c r="AD3" s="41" t="s">
        <v>26</v>
      </c>
      <c r="AE3" s="41" t="s">
        <v>22</v>
      </c>
      <c r="AF3" s="41" t="s">
        <v>25</v>
      </c>
      <c r="AG3" s="68" t="s">
        <v>27</v>
      </c>
    </row>
    <row r="4" spans="1:33" s="1" customFormat="1" ht="15.75" customHeight="1" x14ac:dyDescent="0.25">
      <c r="A4" s="43"/>
      <c r="B4" s="43"/>
      <c r="C4" s="47"/>
      <c r="D4" s="42"/>
      <c r="E4" s="42"/>
      <c r="F4" s="42"/>
      <c r="G4" s="42"/>
      <c r="H4" s="42"/>
      <c r="I4" s="42"/>
      <c r="J4" s="42"/>
      <c r="K4" s="42"/>
      <c r="L4" s="41"/>
      <c r="M4" s="41"/>
      <c r="N4" s="41"/>
      <c r="O4" s="41"/>
      <c r="P4" s="41"/>
      <c r="Q4" s="41" t="s">
        <v>51</v>
      </c>
      <c r="R4" s="80">
        <v>45061</v>
      </c>
      <c r="S4" s="46">
        <v>45047</v>
      </c>
      <c r="T4" s="44">
        <v>44696</v>
      </c>
      <c r="U4" s="44">
        <v>44927</v>
      </c>
      <c r="V4" s="44">
        <v>44985</v>
      </c>
      <c r="W4" s="44">
        <v>44710</v>
      </c>
      <c r="X4" s="44">
        <v>42884</v>
      </c>
      <c r="Y4" s="44"/>
      <c r="Z4" s="44"/>
      <c r="AA4" s="44"/>
      <c r="AB4" s="44">
        <v>42884</v>
      </c>
      <c r="AD4" s="41"/>
      <c r="AE4" s="41"/>
      <c r="AF4" s="41"/>
      <c r="AG4" s="41"/>
    </row>
    <row r="5" spans="1:33" s="1" customFormat="1" ht="15.75" customHeight="1" x14ac:dyDescent="0.25">
      <c r="A5" s="43"/>
      <c r="B5" s="43"/>
      <c r="C5" s="47"/>
      <c r="D5" s="42"/>
      <c r="E5" s="42"/>
      <c r="F5" s="42"/>
      <c r="G5" s="42"/>
      <c r="H5" s="42"/>
      <c r="I5" s="42"/>
      <c r="J5" s="42"/>
      <c r="K5" s="42"/>
      <c r="L5" s="41"/>
      <c r="M5" s="41"/>
      <c r="N5" s="41"/>
      <c r="O5" s="41"/>
      <c r="P5" s="41"/>
      <c r="Q5" s="41" t="s">
        <v>52</v>
      </c>
      <c r="R5" s="81">
        <v>45074</v>
      </c>
      <c r="S5" s="46">
        <v>45060</v>
      </c>
      <c r="T5" s="44">
        <v>44709</v>
      </c>
      <c r="U5" s="44">
        <v>45074</v>
      </c>
      <c r="V5" s="44">
        <v>45074</v>
      </c>
      <c r="W5" s="44">
        <v>45074</v>
      </c>
      <c r="X5" s="44">
        <v>44709</v>
      </c>
      <c r="Y5" s="44"/>
      <c r="Z5" s="44"/>
      <c r="AA5" s="44"/>
      <c r="AB5" s="44"/>
      <c r="AD5" s="41"/>
      <c r="AE5" s="41"/>
      <c r="AF5" s="41"/>
      <c r="AG5" s="41"/>
    </row>
    <row r="6" spans="1:33" x14ac:dyDescent="0.25">
      <c r="A6" s="113" t="s">
        <v>11</v>
      </c>
      <c r="B6" s="113" t="s">
        <v>55</v>
      </c>
      <c r="C6" s="114" t="s">
        <v>56</v>
      </c>
      <c r="D6" s="116">
        <v>0</v>
      </c>
      <c r="E6" s="116">
        <v>0</v>
      </c>
      <c r="F6" s="116">
        <v>0</v>
      </c>
      <c r="G6" s="116">
        <v>1</v>
      </c>
      <c r="H6" s="112">
        <v>0</v>
      </c>
      <c r="I6" s="116">
        <v>0</v>
      </c>
      <c r="J6" s="116">
        <v>1</v>
      </c>
      <c r="K6" s="116">
        <v>0</v>
      </c>
      <c r="L6" s="116">
        <v>2</v>
      </c>
      <c r="M6" s="116">
        <v>1</v>
      </c>
      <c r="N6" s="116">
        <v>5</v>
      </c>
      <c r="O6" s="116">
        <v>37</v>
      </c>
      <c r="P6" s="116">
        <v>25</v>
      </c>
      <c r="Q6" s="116">
        <v>75</v>
      </c>
      <c r="R6" s="116" t="s">
        <v>29</v>
      </c>
      <c r="S6" s="116">
        <v>16</v>
      </c>
      <c r="T6" s="116">
        <v>21</v>
      </c>
      <c r="U6" s="116">
        <v>37</v>
      </c>
      <c r="V6" s="116">
        <v>39</v>
      </c>
      <c r="W6" s="116">
        <v>36</v>
      </c>
      <c r="X6" s="3">
        <v>72</v>
      </c>
      <c r="Y6" s="3">
        <v>105</v>
      </c>
      <c r="Z6" s="3">
        <v>152</v>
      </c>
      <c r="AA6" s="3">
        <v>159</v>
      </c>
      <c r="AB6" s="3">
        <v>141</v>
      </c>
      <c r="AC6" t="s">
        <v>29</v>
      </c>
      <c r="AD6" s="66">
        <f>AVERAGE(S6:W6)</f>
        <v>29.8</v>
      </c>
      <c r="AE6" s="66">
        <f>IF(AVERAGE(S6:W6)&gt;0,SUM(P6/AD6),"")</f>
        <v>0.83892617449664431</v>
      </c>
      <c r="AF6" s="66">
        <f>AVERAGE(X6:AB6)</f>
        <v>125.8</v>
      </c>
      <c r="AG6" s="66">
        <f>IF(AVERAGE(X6:AB6)&gt;0,SUM(Q6/AF6),  "")</f>
        <v>0.59618441971383151</v>
      </c>
    </row>
    <row r="7" spans="1:33" x14ac:dyDescent="0.25">
      <c r="A7" s="113" t="s">
        <v>11</v>
      </c>
      <c r="B7" s="113" t="s">
        <v>57</v>
      </c>
      <c r="C7" s="114" t="s">
        <v>58</v>
      </c>
      <c r="D7" s="113">
        <v>3</v>
      </c>
      <c r="E7" s="113">
        <v>85</v>
      </c>
      <c r="F7" s="113">
        <v>0</v>
      </c>
      <c r="G7" s="113">
        <v>30</v>
      </c>
      <c r="H7" s="112">
        <v>0</v>
      </c>
      <c r="I7" s="113">
        <v>0</v>
      </c>
      <c r="J7" s="113">
        <v>63</v>
      </c>
      <c r="K7" s="113">
        <v>22</v>
      </c>
      <c r="L7" s="113">
        <v>203</v>
      </c>
      <c r="M7" s="113">
        <v>223</v>
      </c>
      <c r="N7" s="113">
        <v>246</v>
      </c>
      <c r="O7" s="113">
        <v>2183</v>
      </c>
      <c r="P7" s="113">
        <v>1329</v>
      </c>
      <c r="Q7" s="113">
        <v>5230</v>
      </c>
      <c r="R7" s="113" t="s">
        <v>29</v>
      </c>
      <c r="S7" s="113">
        <v>1300</v>
      </c>
      <c r="T7" s="113">
        <v>1263</v>
      </c>
      <c r="U7" s="113">
        <v>1130</v>
      </c>
      <c r="V7" s="113">
        <v>1496</v>
      </c>
      <c r="W7" s="113">
        <v>1441</v>
      </c>
      <c r="X7" s="2">
        <v>4673</v>
      </c>
      <c r="Y7" s="2">
        <v>4861</v>
      </c>
      <c r="Z7" s="2">
        <v>5296</v>
      </c>
      <c r="AA7" s="2">
        <v>5854</v>
      </c>
      <c r="AB7" s="2">
        <v>5767</v>
      </c>
      <c r="AC7" t="s">
        <v>29</v>
      </c>
      <c r="AD7" s="66">
        <f t="shared" ref="AD7:AD64" si="1">AVERAGE(S7:W7)</f>
        <v>1326</v>
      </c>
      <c r="AE7" s="66">
        <f t="shared" ref="AE7:AE64" si="2">IF(AVERAGE(S7:W7)&gt;0,SUM(P7/AD7),"")</f>
        <v>1.002262443438914</v>
      </c>
      <c r="AF7" s="66">
        <f t="shared" ref="AF7:AF64" si="3">AVERAGE(X7:AB7)</f>
        <v>5290.2</v>
      </c>
      <c r="AG7" s="66">
        <f t="shared" ref="AG7:AG64" si="4">IF(AVERAGE(X7:AB7)&gt;0,SUM(Q7/AF7),  "")</f>
        <v>0.98862046803523496</v>
      </c>
    </row>
    <row r="8" spans="1:33" x14ac:dyDescent="0.25">
      <c r="A8" s="113" t="s">
        <v>11</v>
      </c>
      <c r="B8" s="113" t="s">
        <v>59</v>
      </c>
      <c r="C8" s="114" t="s">
        <v>60</v>
      </c>
      <c r="D8" s="113">
        <v>1</v>
      </c>
      <c r="E8" s="113">
        <v>5</v>
      </c>
      <c r="F8" s="113">
        <v>0</v>
      </c>
      <c r="G8" s="113">
        <v>20</v>
      </c>
      <c r="H8" s="112">
        <v>1</v>
      </c>
      <c r="I8" s="113">
        <v>0</v>
      </c>
      <c r="J8" s="113">
        <v>1</v>
      </c>
      <c r="K8" s="113">
        <v>3</v>
      </c>
      <c r="L8" s="113">
        <v>31</v>
      </c>
      <c r="M8" s="113">
        <v>16</v>
      </c>
      <c r="N8" s="113">
        <v>17</v>
      </c>
      <c r="O8" s="113">
        <v>294</v>
      </c>
      <c r="P8" s="113">
        <v>197</v>
      </c>
      <c r="Q8" s="113">
        <v>629</v>
      </c>
      <c r="R8" s="113" t="s">
        <v>29</v>
      </c>
      <c r="S8" s="113">
        <v>133</v>
      </c>
      <c r="T8" s="113">
        <v>193</v>
      </c>
      <c r="U8" s="113">
        <v>164</v>
      </c>
      <c r="V8" s="113">
        <v>165</v>
      </c>
      <c r="W8" s="113">
        <v>156</v>
      </c>
      <c r="X8" s="2">
        <v>649</v>
      </c>
      <c r="Y8" s="2">
        <v>702</v>
      </c>
      <c r="Z8" s="2">
        <v>825</v>
      </c>
      <c r="AA8" s="2">
        <v>624</v>
      </c>
      <c r="AB8" s="2">
        <v>654</v>
      </c>
      <c r="AC8" t="s">
        <v>29</v>
      </c>
      <c r="AD8" s="66">
        <f t="shared" si="1"/>
        <v>162.19999999999999</v>
      </c>
      <c r="AE8" s="66">
        <f t="shared" si="2"/>
        <v>1.214549938347719</v>
      </c>
      <c r="AF8" s="66">
        <f t="shared" si="3"/>
        <v>690.8</v>
      </c>
      <c r="AG8" s="66">
        <f t="shared" si="4"/>
        <v>0.91053850607990738</v>
      </c>
    </row>
    <row r="9" spans="1:33" x14ac:dyDescent="0.25">
      <c r="A9" s="113" t="s">
        <v>11</v>
      </c>
      <c r="B9" s="113" t="s">
        <v>61</v>
      </c>
      <c r="C9" s="114" t="s">
        <v>62</v>
      </c>
      <c r="D9" s="113">
        <v>3</v>
      </c>
      <c r="E9" s="113">
        <v>84</v>
      </c>
      <c r="F9" s="113">
        <v>2</v>
      </c>
      <c r="G9" s="113">
        <v>47</v>
      </c>
      <c r="H9" s="112">
        <v>2</v>
      </c>
      <c r="I9" s="113">
        <v>5</v>
      </c>
      <c r="J9" s="113">
        <v>45</v>
      </c>
      <c r="K9" s="113">
        <v>27</v>
      </c>
      <c r="L9" s="113">
        <v>215</v>
      </c>
      <c r="M9" s="113">
        <v>229</v>
      </c>
      <c r="N9" s="113">
        <v>252</v>
      </c>
      <c r="O9" s="113">
        <v>2817</v>
      </c>
      <c r="P9" s="113">
        <v>1728</v>
      </c>
      <c r="Q9" s="113">
        <v>6717</v>
      </c>
      <c r="R9" s="113" t="s">
        <v>29</v>
      </c>
      <c r="S9" s="113">
        <v>1525</v>
      </c>
      <c r="T9" s="113">
        <v>1819</v>
      </c>
      <c r="U9" s="113">
        <v>1779</v>
      </c>
      <c r="V9" s="113">
        <v>2128</v>
      </c>
      <c r="W9" s="113">
        <v>4100</v>
      </c>
      <c r="X9" s="2">
        <v>6264</v>
      </c>
      <c r="Y9" s="2">
        <v>7324</v>
      </c>
      <c r="Z9" s="2">
        <v>8138</v>
      </c>
      <c r="AA9" s="2">
        <v>8760</v>
      </c>
      <c r="AB9" s="2">
        <v>11514</v>
      </c>
      <c r="AC9" t="s">
        <v>29</v>
      </c>
      <c r="AD9" s="66">
        <f t="shared" si="1"/>
        <v>2270.1999999999998</v>
      </c>
      <c r="AE9" s="66">
        <f t="shared" si="2"/>
        <v>0.76116641705576604</v>
      </c>
      <c r="AF9" s="66">
        <f t="shared" si="3"/>
        <v>8400</v>
      </c>
      <c r="AG9" s="66">
        <f t="shared" si="4"/>
        <v>0.7996428571428571</v>
      </c>
    </row>
    <row r="10" spans="1:33" x14ac:dyDescent="0.25">
      <c r="A10" s="113" t="s">
        <v>11</v>
      </c>
      <c r="B10" s="113" t="s">
        <v>63</v>
      </c>
      <c r="C10" s="114" t="s">
        <v>64</v>
      </c>
      <c r="D10" s="113">
        <v>0</v>
      </c>
      <c r="E10" s="113">
        <v>1</v>
      </c>
      <c r="F10" s="113">
        <v>0</v>
      </c>
      <c r="G10" s="113">
        <v>1</v>
      </c>
      <c r="H10" s="112">
        <v>0</v>
      </c>
      <c r="I10" s="113">
        <v>0</v>
      </c>
      <c r="J10" s="113">
        <v>1</v>
      </c>
      <c r="K10" s="113">
        <v>0</v>
      </c>
      <c r="L10" s="113">
        <v>3</v>
      </c>
      <c r="M10" s="113">
        <v>1</v>
      </c>
      <c r="N10" s="113">
        <v>4</v>
      </c>
      <c r="O10" s="113">
        <v>33</v>
      </c>
      <c r="P10" s="113">
        <v>19</v>
      </c>
      <c r="Q10" s="113">
        <v>69</v>
      </c>
      <c r="R10" s="113" t="s">
        <v>29</v>
      </c>
      <c r="S10" s="113">
        <v>22</v>
      </c>
      <c r="T10" s="113">
        <v>21</v>
      </c>
      <c r="U10" s="113">
        <v>8</v>
      </c>
      <c r="V10" s="113">
        <v>18</v>
      </c>
      <c r="W10" s="113">
        <v>20</v>
      </c>
      <c r="X10" s="2">
        <v>86</v>
      </c>
      <c r="Y10" s="2">
        <v>91</v>
      </c>
      <c r="Z10" s="2">
        <v>61</v>
      </c>
      <c r="AA10" s="2">
        <v>81</v>
      </c>
      <c r="AB10" s="2">
        <v>71</v>
      </c>
      <c r="AC10" t="s">
        <v>29</v>
      </c>
      <c r="AD10" s="66">
        <f t="shared" si="1"/>
        <v>17.8</v>
      </c>
      <c r="AE10" s="66">
        <f t="shared" si="2"/>
        <v>1.0674157303370786</v>
      </c>
      <c r="AF10" s="66">
        <f t="shared" si="3"/>
        <v>78</v>
      </c>
      <c r="AG10" s="66">
        <f t="shared" si="4"/>
        <v>0.88461538461538458</v>
      </c>
    </row>
    <row r="11" spans="1:33" x14ac:dyDescent="0.25">
      <c r="A11" s="113" t="s">
        <v>12</v>
      </c>
      <c r="B11" s="113" t="s">
        <v>65</v>
      </c>
      <c r="C11" s="114" t="s">
        <v>66</v>
      </c>
      <c r="D11" s="113">
        <v>0</v>
      </c>
      <c r="E11" s="113">
        <v>0</v>
      </c>
      <c r="F11" s="113">
        <v>0</v>
      </c>
      <c r="G11" s="113">
        <v>0</v>
      </c>
      <c r="H11" s="112">
        <v>0</v>
      </c>
      <c r="I11" s="113">
        <v>0</v>
      </c>
      <c r="J11" s="113">
        <v>0</v>
      </c>
      <c r="K11" s="113">
        <v>0</v>
      </c>
      <c r="L11" s="113">
        <v>0</v>
      </c>
      <c r="M11" s="113">
        <v>0</v>
      </c>
      <c r="N11" s="113">
        <v>0</v>
      </c>
      <c r="O11" s="113">
        <v>1</v>
      </c>
      <c r="P11" s="113">
        <v>1</v>
      </c>
      <c r="Q11" s="113">
        <v>3</v>
      </c>
      <c r="R11" s="113" t="s">
        <v>29</v>
      </c>
      <c r="S11" s="113">
        <v>1</v>
      </c>
      <c r="T11" s="113">
        <v>0</v>
      </c>
      <c r="U11" s="113">
        <v>0</v>
      </c>
      <c r="V11" s="113">
        <v>0</v>
      </c>
      <c r="W11" s="113">
        <v>0</v>
      </c>
      <c r="X11" s="2">
        <v>5</v>
      </c>
      <c r="Y11" s="2">
        <v>2</v>
      </c>
      <c r="Z11" s="2">
        <v>1</v>
      </c>
      <c r="AA11" s="2">
        <v>1</v>
      </c>
      <c r="AB11" s="2">
        <v>2</v>
      </c>
      <c r="AC11" t="s">
        <v>29</v>
      </c>
      <c r="AD11" s="66">
        <f t="shared" si="1"/>
        <v>0.2</v>
      </c>
      <c r="AE11" s="66">
        <f t="shared" si="2"/>
        <v>5</v>
      </c>
      <c r="AF11" s="66">
        <f t="shared" si="3"/>
        <v>2.2000000000000002</v>
      </c>
      <c r="AG11" s="66">
        <f t="shared" si="4"/>
        <v>1.3636363636363635</v>
      </c>
    </row>
    <row r="12" spans="1:33" x14ac:dyDescent="0.25">
      <c r="A12" s="113" t="s">
        <v>12</v>
      </c>
      <c r="B12" s="113" t="s">
        <v>67</v>
      </c>
      <c r="C12" s="114" t="s">
        <v>68</v>
      </c>
      <c r="D12" s="113">
        <v>22</v>
      </c>
      <c r="E12" s="113">
        <v>406</v>
      </c>
      <c r="F12" s="113">
        <v>8</v>
      </c>
      <c r="G12" s="113">
        <v>347</v>
      </c>
      <c r="H12" s="112">
        <v>112</v>
      </c>
      <c r="I12" s="113">
        <v>18</v>
      </c>
      <c r="J12" s="113">
        <v>354</v>
      </c>
      <c r="K12" s="113">
        <v>159</v>
      </c>
      <c r="L12" s="113">
        <v>1426</v>
      </c>
      <c r="M12" s="113">
        <v>1437</v>
      </c>
      <c r="N12" s="113">
        <v>1459</v>
      </c>
      <c r="O12" s="113">
        <v>17816</v>
      </c>
      <c r="P12" s="113">
        <v>9774</v>
      </c>
      <c r="Q12" s="113">
        <v>44881</v>
      </c>
      <c r="R12" s="113" t="s">
        <v>29</v>
      </c>
      <c r="S12" s="113">
        <v>8822</v>
      </c>
      <c r="T12" s="113">
        <v>9336</v>
      </c>
      <c r="U12" s="113">
        <v>6535</v>
      </c>
      <c r="V12" s="113">
        <v>8125</v>
      </c>
      <c r="W12" s="113">
        <v>7085</v>
      </c>
      <c r="X12" s="2">
        <v>38171</v>
      </c>
      <c r="Y12" s="2">
        <v>36427</v>
      </c>
      <c r="Z12" s="2">
        <v>36356</v>
      </c>
      <c r="AA12" s="2">
        <v>35041</v>
      </c>
      <c r="AB12" s="2">
        <v>31190</v>
      </c>
      <c r="AC12" t="s">
        <v>29</v>
      </c>
      <c r="AD12" s="66">
        <f t="shared" si="1"/>
        <v>7980.6</v>
      </c>
      <c r="AE12" s="66">
        <f t="shared" si="2"/>
        <v>1.2247199458687317</v>
      </c>
      <c r="AF12" s="66">
        <f t="shared" si="3"/>
        <v>35437</v>
      </c>
      <c r="AG12" s="66">
        <f t="shared" si="4"/>
        <v>1.2665011146541749</v>
      </c>
    </row>
    <row r="13" spans="1:33" x14ac:dyDescent="0.25">
      <c r="A13" s="113" t="s">
        <v>12</v>
      </c>
      <c r="B13" s="113" t="s">
        <v>69</v>
      </c>
      <c r="C13" s="114" t="s">
        <v>70</v>
      </c>
      <c r="D13" s="113">
        <v>0</v>
      </c>
      <c r="E13" s="113">
        <v>0</v>
      </c>
      <c r="F13" s="113">
        <v>0</v>
      </c>
      <c r="G13" s="113">
        <v>0</v>
      </c>
      <c r="H13" s="112">
        <v>0</v>
      </c>
      <c r="I13" s="113">
        <v>0</v>
      </c>
      <c r="J13" s="113">
        <v>0</v>
      </c>
      <c r="K13" s="113">
        <v>0</v>
      </c>
      <c r="L13" s="113">
        <v>0</v>
      </c>
      <c r="M13" s="113">
        <v>0</v>
      </c>
      <c r="N13" s="113">
        <v>0</v>
      </c>
      <c r="O13" s="113">
        <v>0</v>
      </c>
      <c r="P13" s="113">
        <v>0</v>
      </c>
      <c r="Q13" s="113">
        <v>2</v>
      </c>
      <c r="R13" s="113" t="s">
        <v>29</v>
      </c>
      <c r="S13" s="113">
        <v>1</v>
      </c>
      <c r="T13" s="113">
        <v>0</v>
      </c>
      <c r="U13" s="113">
        <v>0</v>
      </c>
      <c r="V13" s="113">
        <v>2</v>
      </c>
      <c r="W13" s="113">
        <v>0</v>
      </c>
      <c r="X13" s="2">
        <v>2</v>
      </c>
      <c r="Y13" s="2">
        <v>0</v>
      </c>
      <c r="Z13" s="2">
        <v>0</v>
      </c>
      <c r="AA13" s="2">
        <v>2</v>
      </c>
      <c r="AB13" s="2">
        <v>2</v>
      </c>
      <c r="AC13" t="s">
        <v>29</v>
      </c>
      <c r="AD13" s="66">
        <f t="shared" si="1"/>
        <v>0.6</v>
      </c>
      <c r="AE13" s="66">
        <f t="shared" si="2"/>
        <v>0</v>
      </c>
      <c r="AF13" s="66">
        <f t="shared" si="3"/>
        <v>1.2</v>
      </c>
      <c r="AG13" s="66">
        <f t="shared" si="4"/>
        <v>1.6666666666666667</v>
      </c>
    </row>
    <row r="14" spans="1:33" x14ac:dyDescent="0.25">
      <c r="A14" s="113" t="s">
        <v>12</v>
      </c>
      <c r="B14" s="113" t="s">
        <v>71</v>
      </c>
      <c r="C14" s="114" t="s">
        <v>72</v>
      </c>
      <c r="D14" s="113">
        <v>1</v>
      </c>
      <c r="E14" s="113">
        <v>21</v>
      </c>
      <c r="F14" s="113">
        <v>11</v>
      </c>
      <c r="G14" s="113">
        <v>77</v>
      </c>
      <c r="H14" s="112">
        <v>4</v>
      </c>
      <c r="I14" s="113">
        <v>0</v>
      </c>
      <c r="J14" s="113">
        <v>19</v>
      </c>
      <c r="K14" s="113">
        <v>2</v>
      </c>
      <c r="L14" s="113">
        <v>135</v>
      </c>
      <c r="M14" s="113">
        <v>150</v>
      </c>
      <c r="N14" s="113">
        <v>98</v>
      </c>
      <c r="O14" s="113">
        <v>1115</v>
      </c>
      <c r="P14" s="113">
        <v>731</v>
      </c>
      <c r="Q14" s="113">
        <v>2268</v>
      </c>
      <c r="R14" s="113" t="s">
        <v>29</v>
      </c>
      <c r="S14" s="113">
        <v>588</v>
      </c>
      <c r="T14" s="113">
        <v>468</v>
      </c>
      <c r="U14" s="113">
        <v>929</v>
      </c>
      <c r="V14" s="113">
        <v>807</v>
      </c>
      <c r="W14" s="113">
        <v>1110</v>
      </c>
      <c r="X14" s="2">
        <v>1886</v>
      </c>
      <c r="Y14" s="2">
        <v>1499</v>
      </c>
      <c r="Z14" s="2">
        <v>3046</v>
      </c>
      <c r="AA14" s="2">
        <v>2676</v>
      </c>
      <c r="AB14" s="2">
        <v>3292</v>
      </c>
      <c r="AC14" t="s">
        <v>29</v>
      </c>
      <c r="AD14" s="66">
        <f t="shared" si="1"/>
        <v>780.4</v>
      </c>
      <c r="AE14" s="66">
        <f t="shared" si="2"/>
        <v>0.93669912865197336</v>
      </c>
      <c r="AF14" s="66">
        <f t="shared" si="3"/>
        <v>2479.8000000000002</v>
      </c>
      <c r="AG14" s="66">
        <f t="shared" si="4"/>
        <v>0.91458988628115168</v>
      </c>
    </row>
    <row r="15" spans="1:33" x14ac:dyDescent="0.25">
      <c r="A15" s="113" t="s">
        <v>12</v>
      </c>
      <c r="B15" s="113" t="s">
        <v>73</v>
      </c>
      <c r="C15" s="114" t="s">
        <v>74</v>
      </c>
      <c r="D15" s="113">
        <v>0</v>
      </c>
      <c r="E15" s="113">
        <v>0</v>
      </c>
      <c r="F15" s="113">
        <v>1</v>
      </c>
      <c r="G15" s="113">
        <v>0</v>
      </c>
      <c r="H15" s="112">
        <v>0</v>
      </c>
      <c r="I15" s="113">
        <v>0</v>
      </c>
      <c r="J15" s="113">
        <v>0</v>
      </c>
      <c r="K15" s="113">
        <v>0</v>
      </c>
      <c r="L15" s="113">
        <v>1</v>
      </c>
      <c r="M15" s="113">
        <v>0</v>
      </c>
      <c r="N15" s="113">
        <v>0</v>
      </c>
      <c r="O15" s="113">
        <v>11</v>
      </c>
      <c r="P15" s="113">
        <v>6</v>
      </c>
      <c r="Q15" s="113">
        <v>20</v>
      </c>
      <c r="R15" s="113" t="s">
        <v>29</v>
      </c>
      <c r="S15" s="113">
        <v>2</v>
      </c>
      <c r="T15" s="113">
        <v>2</v>
      </c>
      <c r="U15" s="113">
        <v>2</v>
      </c>
      <c r="V15" s="113">
        <v>5</v>
      </c>
      <c r="W15" s="113">
        <v>4</v>
      </c>
      <c r="X15" s="2">
        <v>6</v>
      </c>
      <c r="Y15" s="2">
        <v>14</v>
      </c>
      <c r="Z15" s="2">
        <v>13</v>
      </c>
      <c r="AA15" s="2">
        <v>17</v>
      </c>
      <c r="AB15" s="2">
        <v>12</v>
      </c>
      <c r="AC15" t="s">
        <v>29</v>
      </c>
      <c r="AD15" s="66">
        <f t="shared" si="1"/>
        <v>3</v>
      </c>
      <c r="AE15" s="66">
        <f t="shared" si="2"/>
        <v>2</v>
      </c>
      <c r="AF15" s="66">
        <f t="shared" si="3"/>
        <v>12.4</v>
      </c>
      <c r="AG15" s="66">
        <f t="shared" si="4"/>
        <v>1.6129032258064515</v>
      </c>
    </row>
    <row r="16" spans="1:33" x14ac:dyDescent="0.25">
      <c r="A16" s="113" t="s">
        <v>12</v>
      </c>
      <c r="B16" s="113" t="s">
        <v>75</v>
      </c>
      <c r="C16" s="114" t="s">
        <v>76</v>
      </c>
      <c r="D16" s="113">
        <v>0</v>
      </c>
      <c r="E16" s="113">
        <v>8</v>
      </c>
      <c r="F16" s="113">
        <v>0</v>
      </c>
      <c r="G16" s="113">
        <v>1</v>
      </c>
      <c r="H16" s="112">
        <v>0</v>
      </c>
      <c r="I16" s="113">
        <v>0</v>
      </c>
      <c r="J16" s="113">
        <v>4</v>
      </c>
      <c r="K16" s="113">
        <v>0</v>
      </c>
      <c r="L16" s="113">
        <v>13</v>
      </c>
      <c r="M16" s="113">
        <v>6</v>
      </c>
      <c r="N16" s="113">
        <v>3</v>
      </c>
      <c r="O16" s="113">
        <v>119</v>
      </c>
      <c r="P16" s="113">
        <v>84</v>
      </c>
      <c r="Q16" s="113">
        <v>226</v>
      </c>
      <c r="R16" s="113" t="s">
        <v>29</v>
      </c>
      <c r="S16" s="113">
        <v>30</v>
      </c>
      <c r="T16" s="113">
        <v>4</v>
      </c>
      <c r="U16" s="113">
        <v>50</v>
      </c>
      <c r="V16" s="113">
        <v>61</v>
      </c>
      <c r="W16" s="113">
        <v>159</v>
      </c>
      <c r="X16" s="2">
        <v>55</v>
      </c>
      <c r="Y16" s="2">
        <v>13</v>
      </c>
      <c r="Z16" s="2">
        <v>209</v>
      </c>
      <c r="AA16" s="2">
        <v>325</v>
      </c>
      <c r="AB16" s="2">
        <v>387</v>
      </c>
      <c r="AC16" t="s">
        <v>29</v>
      </c>
      <c r="AD16" s="66">
        <f t="shared" si="1"/>
        <v>60.8</v>
      </c>
      <c r="AE16" s="66">
        <f t="shared" si="2"/>
        <v>1.381578947368421</v>
      </c>
      <c r="AF16" s="66">
        <f t="shared" si="3"/>
        <v>197.8</v>
      </c>
      <c r="AG16" s="66">
        <f t="shared" si="4"/>
        <v>1.1425682507583417</v>
      </c>
    </row>
    <row r="17" spans="1:33" x14ac:dyDescent="0.25">
      <c r="A17" s="113" t="s">
        <v>12</v>
      </c>
      <c r="B17" s="113" t="s">
        <v>77</v>
      </c>
      <c r="C17" s="114" t="s">
        <v>78</v>
      </c>
      <c r="D17" s="113">
        <v>0</v>
      </c>
      <c r="E17" s="113">
        <v>1</v>
      </c>
      <c r="F17" s="113">
        <v>0</v>
      </c>
      <c r="G17" s="113">
        <v>0</v>
      </c>
      <c r="H17" s="112">
        <v>0</v>
      </c>
      <c r="I17" s="113">
        <v>0</v>
      </c>
      <c r="J17" s="113">
        <v>0</v>
      </c>
      <c r="K17" s="113">
        <v>0</v>
      </c>
      <c r="L17" s="113">
        <v>1</v>
      </c>
      <c r="M17" s="113">
        <v>1</v>
      </c>
      <c r="N17" s="113">
        <v>1</v>
      </c>
      <c r="O17" s="113">
        <v>11</v>
      </c>
      <c r="P17" s="113">
        <v>6</v>
      </c>
      <c r="Q17" s="113">
        <v>19</v>
      </c>
      <c r="R17" s="113" t="s">
        <v>29</v>
      </c>
      <c r="S17" s="113">
        <v>3</v>
      </c>
      <c r="T17" s="113">
        <v>3</v>
      </c>
      <c r="U17" s="113">
        <v>23</v>
      </c>
      <c r="V17" s="113">
        <v>16</v>
      </c>
      <c r="W17" s="113">
        <v>14</v>
      </c>
      <c r="X17" s="2">
        <v>6</v>
      </c>
      <c r="Y17" s="2">
        <v>8</v>
      </c>
      <c r="Z17" s="2">
        <v>60</v>
      </c>
      <c r="AA17" s="2">
        <v>42</v>
      </c>
      <c r="AB17" s="2">
        <v>42</v>
      </c>
      <c r="AC17" t="s">
        <v>29</v>
      </c>
      <c r="AD17" s="66">
        <f t="shared" si="1"/>
        <v>11.8</v>
      </c>
      <c r="AE17" s="66">
        <f t="shared" si="2"/>
        <v>0.50847457627118642</v>
      </c>
      <c r="AF17" s="66">
        <f t="shared" si="3"/>
        <v>31.6</v>
      </c>
      <c r="AG17" s="66">
        <f t="shared" si="4"/>
        <v>0.60126582278481011</v>
      </c>
    </row>
    <row r="18" spans="1:33" x14ac:dyDescent="0.25">
      <c r="A18" s="113" t="s">
        <v>12</v>
      </c>
      <c r="B18" s="113" t="s">
        <v>79</v>
      </c>
      <c r="C18" s="114" t="s">
        <v>80</v>
      </c>
      <c r="D18" s="113">
        <v>0</v>
      </c>
      <c r="E18" s="113">
        <v>2</v>
      </c>
      <c r="F18" s="113">
        <v>0</v>
      </c>
      <c r="G18" s="113">
        <v>0</v>
      </c>
      <c r="H18" s="112">
        <v>0</v>
      </c>
      <c r="I18" s="113">
        <v>0</v>
      </c>
      <c r="J18" s="113">
        <v>0</v>
      </c>
      <c r="K18" s="113">
        <v>0</v>
      </c>
      <c r="L18" s="113">
        <v>2</v>
      </c>
      <c r="M18" s="113">
        <v>4</v>
      </c>
      <c r="N18" s="113">
        <v>2</v>
      </c>
      <c r="O18" s="113">
        <v>35</v>
      </c>
      <c r="P18" s="113">
        <v>20</v>
      </c>
      <c r="Q18" s="113">
        <v>84</v>
      </c>
      <c r="R18" s="113" t="s">
        <v>29</v>
      </c>
      <c r="S18" s="113">
        <v>27</v>
      </c>
      <c r="T18" s="113">
        <v>10</v>
      </c>
      <c r="U18" s="113">
        <v>7</v>
      </c>
      <c r="V18" s="113">
        <v>6</v>
      </c>
      <c r="W18" s="113">
        <v>9</v>
      </c>
      <c r="X18" s="2">
        <v>67</v>
      </c>
      <c r="Y18" s="2">
        <v>46</v>
      </c>
      <c r="Z18" s="2">
        <v>44</v>
      </c>
      <c r="AA18" s="2">
        <v>50</v>
      </c>
      <c r="AB18" s="2">
        <v>84</v>
      </c>
      <c r="AC18" t="s">
        <v>29</v>
      </c>
      <c r="AD18" s="66">
        <f t="shared" si="1"/>
        <v>11.8</v>
      </c>
      <c r="AE18" s="66">
        <f t="shared" si="2"/>
        <v>1.6949152542372881</v>
      </c>
      <c r="AF18" s="66">
        <f t="shared" si="3"/>
        <v>58.2</v>
      </c>
      <c r="AG18" s="66">
        <f t="shared" si="4"/>
        <v>1.4432989690721649</v>
      </c>
    </row>
    <row r="19" spans="1:33" x14ac:dyDescent="0.25">
      <c r="A19" s="113" t="s">
        <v>12</v>
      </c>
      <c r="B19" s="113" t="s">
        <v>81</v>
      </c>
      <c r="C19" s="114" t="s">
        <v>82</v>
      </c>
      <c r="D19" s="113">
        <v>0</v>
      </c>
      <c r="E19" s="113">
        <v>0</v>
      </c>
      <c r="F19" s="113">
        <v>0</v>
      </c>
      <c r="G19" s="113">
        <v>1</v>
      </c>
      <c r="H19" s="112">
        <v>0</v>
      </c>
      <c r="I19" s="113">
        <v>0</v>
      </c>
      <c r="J19" s="113">
        <v>2</v>
      </c>
      <c r="K19" s="113">
        <v>1</v>
      </c>
      <c r="L19" s="113">
        <v>4</v>
      </c>
      <c r="M19" s="113">
        <v>3</v>
      </c>
      <c r="N19" s="113">
        <v>3</v>
      </c>
      <c r="O19" s="113">
        <v>67</v>
      </c>
      <c r="P19" s="113">
        <v>40</v>
      </c>
      <c r="Q19" s="113">
        <v>97</v>
      </c>
      <c r="R19" s="113" t="s">
        <v>29</v>
      </c>
      <c r="S19" s="113">
        <v>17</v>
      </c>
      <c r="T19" s="113">
        <v>0</v>
      </c>
      <c r="U19" s="113">
        <v>20</v>
      </c>
      <c r="V19" s="113">
        <v>41</v>
      </c>
      <c r="W19" s="113">
        <v>24</v>
      </c>
      <c r="X19" s="2">
        <v>24</v>
      </c>
      <c r="Y19" s="2">
        <v>0</v>
      </c>
      <c r="Z19" s="2">
        <v>81</v>
      </c>
      <c r="AA19" s="2">
        <v>117</v>
      </c>
      <c r="AB19" s="2">
        <v>77</v>
      </c>
      <c r="AC19" t="s">
        <v>29</v>
      </c>
      <c r="AD19" s="66">
        <f t="shared" si="1"/>
        <v>20.399999999999999</v>
      </c>
      <c r="AE19" s="66">
        <f t="shared" si="2"/>
        <v>1.9607843137254903</v>
      </c>
      <c r="AF19" s="66">
        <f t="shared" si="3"/>
        <v>59.8</v>
      </c>
      <c r="AG19" s="66">
        <f t="shared" si="4"/>
        <v>1.6220735785953178</v>
      </c>
    </row>
    <row r="20" spans="1:33" x14ac:dyDescent="0.25">
      <c r="A20" s="113" t="s">
        <v>12</v>
      </c>
      <c r="B20" s="113" t="s">
        <v>83</v>
      </c>
      <c r="C20" s="114" t="s">
        <v>84</v>
      </c>
      <c r="D20" s="113">
        <v>7</v>
      </c>
      <c r="E20" s="113">
        <v>103</v>
      </c>
      <c r="F20" s="113">
        <v>14</v>
      </c>
      <c r="G20" s="113">
        <v>111</v>
      </c>
      <c r="H20" s="112">
        <v>18</v>
      </c>
      <c r="I20" s="113">
        <v>8</v>
      </c>
      <c r="J20" s="113">
        <v>79</v>
      </c>
      <c r="K20" s="113">
        <v>60</v>
      </c>
      <c r="L20" s="113">
        <v>400</v>
      </c>
      <c r="M20" s="113">
        <v>450</v>
      </c>
      <c r="N20" s="113">
        <v>396</v>
      </c>
      <c r="O20" s="113">
        <v>5511</v>
      </c>
      <c r="P20" s="113">
        <v>3135</v>
      </c>
      <c r="Q20" s="113">
        <v>10523</v>
      </c>
      <c r="R20" s="113" t="s">
        <v>29</v>
      </c>
      <c r="S20" s="113">
        <v>3247</v>
      </c>
      <c r="T20" s="113">
        <v>3216</v>
      </c>
      <c r="U20" s="113">
        <v>3346</v>
      </c>
      <c r="V20" s="113">
        <v>4157</v>
      </c>
      <c r="W20" s="113">
        <v>4225</v>
      </c>
      <c r="X20" s="2">
        <v>10305</v>
      </c>
      <c r="Y20" s="2">
        <v>10550</v>
      </c>
      <c r="Z20" s="2">
        <v>14878</v>
      </c>
      <c r="AA20" s="2">
        <v>14110</v>
      </c>
      <c r="AB20" s="2">
        <v>14687</v>
      </c>
      <c r="AC20" t="s">
        <v>29</v>
      </c>
      <c r="AD20" s="66">
        <f t="shared" si="1"/>
        <v>3638.2</v>
      </c>
      <c r="AE20" s="66">
        <f t="shared" si="2"/>
        <v>0.86168984662745318</v>
      </c>
      <c r="AF20" s="66">
        <f t="shared" si="3"/>
        <v>12906</v>
      </c>
      <c r="AG20" s="66">
        <f t="shared" si="4"/>
        <v>0.8153571982023865</v>
      </c>
    </row>
    <row r="21" spans="1:33" x14ac:dyDescent="0.25">
      <c r="A21" s="113" t="s">
        <v>12</v>
      </c>
      <c r="B21" s="113" t="s">
        <v>85</v>
      </c>
      <c r="C21" s="114" t="s">
        <v>86</v>
      </c>
      <c r="D21" s="113">
        <v>4</v>
      </c>
      <c r="E21" s="113">
        <v>33</v>
      </c>
      <c r="F21" s="113">
        <v>4</v>
      </c>
      <c r="G21" s="113">
        <v>13</v>
      </c>
      <c r="H21" s="112">
        <v>8</v>
      </c>
      <c r="I21" s="113">
        <v>1</v>
      </c>
      <c r="J21" s="113">
        <v>32</v>
      </c>
      <c r="K21" s="113">
        <v>9</v>
      </c>
      <c r="L21" s="113">
        <v>104</v>
      </c>
      <c r="M21" s="113">
        <v>121</v>
      </c>
      <c r="N21" s="113">
        <v>51</v>
      </c>
      <c r="O21" s="113">
        <v>1222</v>
      </c>
      <c r="P21" s="113">
        <v>735</v>
      </c>
      <c r="Q21" s="113">
        <v>2239</v>
      </c>
      <c r="R21" s="113" t="s">
        <v>29</v>
      </c>
      <c r="S21" s="113">
        <v>247</v>
      </c>
      <c r="T21" s="113">
        <v>118</v>
      </c>
      <c r="U21" s="113">
        <v>445</v>
      </c>
      <c r="V21" s="113">
        <v>867</v>
      </c>
      <c r="W21" s="113">
        <v>460</v>
      </c>
      <c r="X21" s="2">
        <v>609</v>
      </c>
      <c r="Y21" s="2">
        <v>660</v>
      </c>
      <c r="Z21" s="2">
        <v>2867</v>
      </c>
      <c r="AA21" s="2">
        <v>3162</v>
      </c>
      <c r="AB21" s="2">
        <v>1965</v>
      </c>
      <c r="AC21" t="s">
        <v>29</v>
      </c>
      <c r="AD21" s="66">
        <f t="shared" si="1"/>
        <v>427.4</v>
      </c>
      <c r="AE21" s="66">
        <f t="shared" si="2"/>
        <v>1.7197005147402902</v>
      </c>
      <c r="AF21" s="66">
        <f t="shared" si="3"/>
        <v>1852.6</v>
      </c>
      <c r="AG21" s="66">
        <f t="shared" si="4"/>
        <v>1.2085717370182447</v>
      </c>
    </row>
    <row r="22" spans="1:33" x14ac:dyDescent="0.25">
      <c r="A22" s="113" t="s">
        <v>12</v>
      </c>
      <c r="B22" s="113" t="s">
        <v>197</v>
      </c>
      <c r="C22" s="114" t="s">
        <v>87</v>
      </c>
      <c r="D22" s="113">
        <v>0</v>
      </c>
      <c r="E22" s="113">
        <v>3</v>
      </c>
      <c r="F22" s="113">
        <v>0</v>
      </c>
      <c r="G22" s="113">
        <v>1</v>
      </c>
      <c r="H22" s="112">
        <v>14</v>
      </c>
      <c r="I22" s="113">
        <v>0</v>
      </c>
      <c r="J22" s="113">
        <v>3</v>
      </c>
      <c r="K22" s="113">
        <v>8</v>
      </c>
      <c r="L22" s="113">
        <v>29</v>
      </c>
      <c r="M22" s="113">
        <v>47</v>
      </c>
      <c r="N22" s="113">
        <v>37</v>
      </c>
      <c r="O22" s="113">
        <v>423</v>
      </c>
      <c r="P22" s="113">
        <v>255</v>
      </c>
      <c r="Q22" s="113">
        <v>909</v>
      </c>
      <c r="R22" s="113" t="s">
        <v>29</v>
      </c>
      <c r="S22" s="113">
        <v>208</v>
      </c>
      <c r="T22" s="113">
        <v>166</v>
      </c>
      <c r="U22" s="113">
        <v>127</v>
      </c>
      <c r="V22" s="113">
        <v>167</v>
      </c>
      <c r="W22" s="113">
        <v>154</v>
      </c>
      <c r="X22" s="2">
        <v>650</v>
      </c>
      <c r="Y22" s="2">
        <v>544</v>
      </c>
      <c r="Z22" s="2">
        <v>660</v>
      </c>
      <c r="AA22" s="2">
        <v>602</v>
      </c>
      <c r="AB22" s="2">
        <v>528</v>
      </c>
      <c r="AC22" t="s">
        <v>29</v>
      </c>
      <c r="AD22" s="66">
        <f t="shared" si="1"/>
        <v>164.4</v>
      </c>
      <c r="AE22" s="66">
        <f t="shared" si="2"/>
        <v>1.551094890510949</v>
      </c>
      <c r="AF22" s="66">
        <f t="shared" si="3"/>
        <v>596.79999999999995</v>
      </c>
      <c r="AG22" s="66">
        <f t="shared" si="4"/>
        <v>1.523123324396783</v>
      </c>
    </row>
    <row r="23" spans="1:33" x14ac:dyDescent="0.25">
      <c r="A23" s="113" t="s">
        <v>12</v>
      </c>
      <c r="B23" s="113" t="s">
        <v>88</v>
      </c>
      <c r="C23" s="114" t="s">
        <v>89</v>
      </c>
      <c r="D23" s="113">
        <v>0</v>
      </c>
      <c r="E23" s="113">
        <v>3</v>
      </c>
      <c r="F23" s="113">
        <v>0</v>
      </c>
      <c r="G23" s="113">
        <v>0</v>
      </c>
      <c r="H23" s="112">
        <v>1</v>
      </c>
      <c r="I23" s="113">
        <v>0</v>
      </c>
      <c r="J23" s="113">
        <v>4</v>
      </c>
      <c r="K23" s="113">
        <v>3</v>
      </c>
      <c r="L23" s="113">
        <v>11</v>
      </c>
      <c r="M23" s="113">
        <v>11</v>
      </c>
      <c r="N23" s="113">
        <v>14</v>
      </c>
      <c r="O23" s="113">
        <v>155</v>
      </c>
      <c r="P23" s="113">
        <v>92</v>
      </c>
      <c r="Q23" s="113">
        <v>260</v>
      </c>
      <c r="R23" s="113" t="s">
        <v>29</v>
      </c>
      <c r="S23" s="113">
        <v>49</v>
      </c>
      <c r="T23" s="113">
        <v>2</v>
      </c>
      <c r="U23" s="113">
        <v>38</v>
      </c>
      <c r="V23" s="113">
        <v>49</v>
      </c>
      <c r="W23" s="113">
        <v>66</v>
      </c>
      <c r="X23" s="2">
        <v>76</v>
      </c>
      <c r="Y23" s="2">
        <v>18</v>
      </c>
      <c r="Z23" s="2">
        <v>169</v>
      </c>
      <c r="AA23" s="2">
        <v>189</v>
      </c>
      <c r="AB23" s="2">
        <v>166</v>
      </c>
      <c r="AC23" t="s">
        <v>29</v>
      </c>
      <c r="AD23" s="66">
        <f t="shared" si="1"/>
        <v>40.799999999999997</v>
      </c>
      <c r="AE23" s="66">
        <f t="shared" si="2"/>
        <v>2.2549019607843137</v>
      </c>
      <c r="AF23" s="66">
        <f t="shared" si="3"/>
        <v>123.6</v>
      </c>
      <c r="AG23" s="66">
        <f t="shared" si="4"/>
        <v>2.1035598705501619</v>
      </c>
    </row>
    <row r="24" spans="1:33" x14ac:dyDescent="0.25">
      <c r="A24" s="2" t="s">
        <v>90</v>
      </c>
      <c r="B24" s="2" t="s">
        <v>91</v>
      </c>
      <c r="C24" s="83" t="s">
        <v>92</v>
      </c>
      <c r="D24" s="2">
        <v>0</v>
      </c>
      <c r="E24" s="2">
        <v>0</v>
      </c>
      <c r="F24" s="2">
        <v>0</v>
      </c>
      <c r="G24" s="2">
        <v>0</v>
      </c>
      <c r="H24" s="112">
        <v>0</v>
      </c>
      <c r="I24" s="2">
        <v>0</v>
      </c>
      <c r="J24" s="2">
        <v>0</v>
      </c>
      <c r="K24" s="2">
        <v>0</v>
      </c>
      <c r="L24" s="2">
        <v>0</v>
      </c>
      <c r="M24" s="2">
        <v>0</v>
      </c>
      <c r="N24" s="2">
        <v>0</v>
      </c>
      <c r="O24" s="2">
        <v>0</v>
      </c>
      <c r="P24" s="2">
        <v>0</v>
      </c>
      <c r="Q24" s="2">
        <v>1</v>
      </c>
      <c r="R24" s="2" t="s">
        <v>29</v>
      </c>
      <c r="S24" s="2">
        <v>0</v>
      </c>
      <c r="T24" s="2">
        <v>0</v>
      </c>
      <c r="U24" s="2">
        <v>0</v>
      </c>
      <c r="V24" s="2">
        <v>0</v>
      </c>
      <c r="W24" s="2">
        <v>0</v>
      </c>
      <c r="X24" s="2">
        <v>0</v>
      </c>
      <c r="Y24" s="2">
        <v>0</v>
      </c>
      <c r="Z24" s="2">
        <v>0</v>
      </c>
      <c r="AA24" s="2">
        <v>0</v>
      </c>
      <c r="AB24" s="2">
        <v>0</v>
      </c>
      <c r="AD24" s="66">
        <f t="shared" ref="AD24" si="5">AVERAGE(S24:W24)</f>
        <v>0</v>
      </c>
      <c r="AE24" s="66" t="str">
        <f t="shared" ref="AE24" si="6">IF(AVERAGE(S24:W24)&gt;0,SUM(P24/AD24),"")</f>
        <v/>
      </c>
      <c r="AF24" s="66">
        <f t="shared" ref="AF24" si="7">AVERAGE(X24:AB24)</f>
        <v>0</v>
      </c>
      <c r="AG24" s="66" t="str">
        <f t="shared" ref="AG24" si="8">IF(AVERAGE(X24:AB24)&gt;0,SUM(Q24/AF24),  "")</f>
        <v/>
      </c>
    </row>
    <row r="25" spans="1:33" x14ac:dyDescent="0.25">
      <c r="A25" s="2" t="s">
        <v>90</v>
      </c>
      <c r="B25" s="2" t="s">
        <v>200</v>
      </c>
      <c r="C25" s="4" t="s">
        <v>93</v>
      </c>
      <c r="D25" s="2">
        <v>1961</v>
      </c>
      <c r="E25" s="2">
        <v>28727</v>
      </c>
      <c r="F25" s="2">
        <v>426</v>
      </c>
      <c r="G25" s="2">
        <v>10671</v>
      </c>
      <c r="H25" s="112">
        <v>7859</v>
      </c>
      <c r="I25" s="2">
        <v>2744</v>
      </c>
      <c r="J25" s="2">
        <v>20330</v>
      </c>
      <c r="K25" s="2">
        <v>8617</v>
      </c>
      <c r="L25" s="2">
        <v>81335</v>
      </c>
      <c r="M25" s="2">
        <v>65850</v>
      </c>
      <c r="N25" s="2">
        <v>551682</v>
      </c>
      <c r="O25" s="2">
        <v>581468</v>
      </c>
      <c r="P25" s="2">
        <v>374549</v>
      </c>
      <c r="Q25" s="2">
        <v>5005163</v>
      </c>
      <c r="R25" s="2" t="s">
        <v>29</v>
      </c>
      <c r="S25" s="2">
        <v>3586128</v>
      </c>
      <c r="T25" s="2">
        <v>1202</v>
      </c>
      <c r="U25" s="2">
        <v>7338</v>
      </c>
      <c r="V25" s="2">
        <v>0</v>
      </c>
      <c r="W25" s="2">
        <v>0</v>
      </c>
      <c r="X25" s="2">
        <v>6422044</v>
      </c>
      <c r="Y25" s="2">
        <v>23007</v>
      </c>
      <c r="Z25" s="2">
        <v>7374</v>
      </c>
      <c r="AA25" s="2">
        <v>0</v>
      </c>
      <c r="AB25" s="2">
        <v>0</v>
      </c>
      <c r="AC25" t="s">
        <v>29</v>
      </c>
      <c r="AD25" s="66">
        <f t="shared" si="1"/>
        <v>718933.6</v>
      </c>
      <c r="AE25" s="66">
        <f t="shared" si="2"/>
        <v>0.52097857159548533</v>
      </c>
      <c r="AF25" s="66">
        <f t="shared" si="3"/>
        <v>1290485</v>
      </c>
      <c r="AG25" s="66">
        <f t="shared" si="4"/>
        <v>3.8785131171613774</v>
      </c>
    </row>
    <row r="26" spans="1:33" x14ac:dyDescent="0.25">
      <c r="A26" s="2" t="s">
        <v>90</v>
      </c>
      <c r="B26" s="2" t="s">
        <v>94</v>
      </c>
      <c r="C26" s="4" t="s">
        <v>95</v>
      </c>
      <c r="D26" s="2">
        <v>0</v>
      </c>
      <c r="E26" s="2">
        <v>0</v>
      </c>
      <c r="F26" s="2">
        <v>0</v>
      </c>
      <c r="G26" s="2">
        <v>0</v>
      </c>
      <c r="H26" s="112">
        <v>0</v>
      </c>
      <c r="I26" s="2">
        <v>0</v>
      </c>
      <c r="J26" s="2">
        <v>0</v>
      </c>
      <c r="K26" s="2">
        <v>0</v>
      </c>
      <c r="L26" s="2">
        <v>0</v>
      </c>
      <c r="M26" s="2">
        <v>0</v>
      </c>
      <c r="N26" s="2">
        <v>0</v>
      </c>
      <c r="O26" s="2">
        <v>0</v>
      </c>
      <c r="P26" s="2">
        <v>0</v>
      </c>
      <c r="Q26" s="2">
        <v>0</v>
      </c>
      <c r="R26" s="2" t="s">
        <v>29</v>
      </c>
      <c r="S26" s="2">
        <v>0</v>
      </c>
      <c r="T26" s="2">
        <v>0</v>
      </c>
      <c r="U26" s="2">
        <v>0</v>
      </c>
      <c r="V26" s="2">
        <v>0</v>
      </c>
      <c r="W26" s="2">
        <v>0</v>
      </c>
      <c r="X26" s="2">
        <v>0</v>
      </c>
      <c r="Y26" s="2">
        <v>0</v>
      </c>
      <c r="Z26" s="2">
        <v>0</v>
      </c>
      <c r="AA26" s="2">
        <v>0</v>
      </c>
      <c r="AB26" s="2">
        <v>0</v>
      </c>
      <c r="AC26" t="s">
        <v>29</v>
      </c>
      <c r="AD26" s="66">
        <f t="shared" si="1"/>
        <v>0</v>
      </c>
      <c r="AE26" s="66" t="str">
        <f t="shared" si="2"/>
        <v/>
      </c>
      <c r="AF26" s="66">
        <f t="shared" si="3"/>
        <v>0</v>
      </c>
      <c r="AG26" s="66" t="str">
        <f t="shared" si="4"/>
        <v/>
      </c>
    </row>
    <row r="27" spans="1:33" x14ac:dyDescent="0.25">
      <c r="A27" s="2" t="s">
        <v>90</v>
      </c>
      <c r="B27" s="2" t="s">
        <v>96</v>
      </c>
      <c r="C27" s="4" t="s">
        <v>97</v>
      </c>
      <c r="D27" s="2">
        <v>0</v>
      </c>
      <c r="E27" s="2">
        <v>0</v>
      </c>
      <c r="F27" s="2">
        <v>0</v>
      </c>
      <c r="G27" s="2">
        <v>0</v>
      </c>
      <c r="H27" s="112">
        <v>0</v>
      </c>
      <c r="I27" s="2">
        <v>0</v>
      </c>
      <c r="J27" s="2">
        <v>0</v>
      </c>
      <c r="K27" s="2">
        <v>0</v>
      </c>
      <c r="L27" s="2">
        <v>0</v>
      </c>
      <c r="M27" s="2">
        <v>0</v>
      </c>
      <c r="N27" s="2">
        <v>0</v>
      </c>
      <c r="O27" s="2">
        <v>0</v>
      </c>
      <c r="P27" s="2">
        <v>0</v>
      </c>
      <c r="Q27" s="2">
        <v>0</v>
      </c>
      <c r="R27" s="2" t="s">
        <v>29</v>
      </c>
      <c r="S27" s="2">
        <v>0</v>
      </c>
      <c r="T27" s="2">
        <v>0</v>
      </c>
      <c r="U27" s="2">
        <v>0</v>
      </c>
      <c r="V27" s="2">
        <v>0</v>
      </c>
      <c r="W27" s="2">
        <v>0</v>
      </c>
      <c r="X27" s="2">
        <v>0</v>
      </c>
      <c r="Y27" s="2">
        <v>0</v>
      </c>
      <c r="Z27" s="2">
        <v>0</v>
      </c>
      <c r="AA27" s="2">
        <v>0</v>
      </c>
      <c r="AB27" s="2">
        <v>0</v>
      </c>
      <c r="AC27" t="s">
        <v>29</v>
      </c>
      <c r="AD27" s="66">
        <f t="shared" si="1"/>
        <v>0</v>
      </c>
      <c r="AE27" s="66" t="str">
        <f t="shared" si="2"/>
        <v/>
      </c>
      <c r="AF27" s="66">
        <f t="shared" si="3"/>
        <v>0</v>
      </c>
      <c r="AG27" s="66" t="str">
        <f t="shared" si="4"/>
        <v/>
      </c>
    </row>
    <row r="28" spans="1:33" x14ac:dyDescent="0.25">
      <c r="A28" s="2" t="s">
        <v>90</v>
      </c>
      <c r="B28" s="2" t="s">
        <v>98</v>
      </c>
      <c r="C28" s="4" t="s">
        <v>99</v>
      </c>
      <c r="D28" s="2">
        <v>0</v>
      </c>
      <c r="E28" s="2">
        <v>0</v>
      </c>
      <c r="F28" s="2">
        <v>0</v>
      </c>
      <c r="G28" s="2">
        <v>0</v>
      </c>
      <c r="H28" s="112">
        <v>0</v>
      </c>
      <c r="I28" s="2">
        <v>0</v>
      </c>
      <c r="J28" s="2">
        <v>0</v>
      </c>
      <c r="K28" s="2">
        <v>0</v>
      </c>
      <c r="L28" s="2">
        <v>0</v>
      </c>
      <c r="M28" s="2">
        <v>0</v>
      </c>
      <c r="N28" s="2">
        <v>0</v>
      </c>
      <c r="O28" s="2">
        <v>0</v>
      </c>
      <c r="P28" s="2">
        <v>0</v>
      </c>
      <c r="Q28" s="2">
        <v>0</v>
      </c>
      <c r="R28" s="2" t="s">
        <v>29</v>
      </c>
      <c r="S28" s="2">
        <v>0</v>
      </c>
      <c r="T28" s="2">
        <v>0</v>
      </c>
      <c r="U28" s="2">
        <v>0</v>
      </c>
      <c r="V28" s="2">
        <v>0</v>
      </c>
      <c r="W28" s="2">
        <v>0</v>
      </c>
      <c r="X28" s="2">
        <v>0</v>
      </c>
      <c r="Y28" s="2">
        <v>0</v>
      </c>
      <c r="Z28" s="2">
        <v>0</v>
      </c>
      <c r="AA28" s="2">
        <v>0</v>
      </c>
      <c r="AB28" s="2">
        <v>0</v>
      </c>
      <c r="AC28" t="s">
        <v>29</v>
      </c>
      <c r="AD28" s="66">
        <f t="shared" si="1"/>
        <v>0</v>
      </c>
      <c r="AE28" s="66" t="str">
        <f t="shared" si="2"/>
        <v/>
      </c>
      <c r="AF28" s="66">
        <f t="shared" si="3"/>
        <v>0</v>
      </c>
      <c r="AG28" s="66" t="str">
        <f t="shared" si="4"/>
        <v/>
      </c>
    </row>
    <row r="29" spans="1:33" x14ac:dyDescent="0.25">
      <c r="A29" s="2" t="s">
        <v>90</v>
      </c>
      <c r="B29" s="2" t="s">
        <v>100</v>
      </c>
      <c r="C29" s="4" t="s">
        <v>101</v>
      </c>
      <c r="D29" s="2">
        <v>0</v>
      </c>
      <c r="E29" s="2">
        <v>0</v>
      </c>
      <c r="F29" s="2">
        <v>0</v>
      </c>
      <c r="G29" s="2">
        <v>0</v>
      </c>
      <c r="H29" s="112">
        <v>0</v>
      </c>
      <c r="I29" s="2">
        <v>0</v>
      </c>
      <c r="J29" s="2">
        <v>0</v>
      </c>
      <c r="K29" s="2">
        <v>0</v>
      </c>
      <c r="L29" s="2">
        <v>0</v>
      </c>
      <c r="M29" s="2">
        <v>0</v>
      </c>
      <c r="N29" s="2">
        <v>0</v>
      </c>
      <c r="O29" s="2">
        <v>0</v>
      </c>
      <c r="P29" s="2">
        <v>0</v>
      </c>
      <c r="Q29" s="2">
        <v>0</v>
      </c>
      <c r="R29" s="2" t="s">
        <v>29</v>
      </c>
      <c r="S29" s="2">
        <v>0</v>
      </c>
      <c r="T29" s="2">
        <v>0</v>
      </c>
      <c r="U29" s="2">
        <v>0</v>
      </c>
      <c r="V29" s="2">
        <v>0</v>
      </c>
      <c r="W29" s="2">
        <v>0</v>
      </c>
      <c r="X29" s="2">
        <v>0</v>
      </c>
      <c r="Y29" s="2">
        <v>0</v>
      </c>
      <c r="Z29" s="2">
        <v>0</v>
      </c>
      <c r="AA29" s="2">
        <v>0</v>
      </c>
      <c r="AB29" s="2">
        <v>0</v>
      </c>
      <c r="AC29" t="s">
        <v>29</v>
      </c>
      <c r="AD29" s="66">
        <f t="shared" si="1"/>
        <v>0</v>
      </c>
      <c r="AE29" s="66" t="str">
        <f t="shared" si="2"/>
        <v/>
      </c>
      <c r="AF29" s="66">
        <f t="shared" si="3"/>
        <v>0</v>
      </c>
      <c r="AG29" s="66" t="str">
        <f t="shared" si="4"/>
        <v/>
      </c>
    </row>
    <row r="30" spans="1:33" x14ac:dyDescent="0.25">
      <c r="A30" s="2" t="s">
        <v>90</v>
      </c>
      <c r="B30" s="2" t="s">
        <v>102</v>
      </c>
      <c r="C30" s="4" t="s">
        <v>103</v>
      </c>
      <c r="D30" s="2">
        <v>0</v>
      </c>
      <c r="E30" s="2">
        <v>0</v>
      </c>
      <c r="F30" s="2">
        <v>0</v>
      </c>
      <c r="G30" s="2">
        <v>0</v>
      </c>
      <c r="H30" s="112">
        <v>0</v>
      </c>
      <c r="I30" s="2">
        <v>0</v>
      </c>
      <c r="J30" s="2">
        <v>0</v>
      </c>
      <c r="K30" s="2">
        <v>0</v>
      </c>
      <c r="L30" s="2">
        <v>0</v>
      </c>
      <c r="M30" s="2">
        <v>0</v>
      </c>
      <c r="N30" s="2">
        <v>0</v>
      </c>
      <c r="O30" s="2">
        <v>0</v>
      </c>
      <c r="P30" s="2">
        <v>0</v>
      </c>
      <c r="Q30" s="2">
        <v>0</v>
      </c>
      <c r="R30" s="2" t="s">
        <v>29</v>
      </c>
      <c r="S30" s="2">
        <v>0</v>
      </c>
      <c r="T30" s="2">
        <v>0</v>
      </c>
      <c r="U30" s="2">
        <v>0</v>
      </c>
      <c r="V30" s="2">
        <v>0</v>
      </c>
      <c r="W30" s="2">
        <v>0</v>
      </c>
      <c r="X30" s="2">
        <v>0</v>
      </c>
      <c r="Y30" s="2">
        <v>0</v>
      </c>
      <c r="Z30" s="2">
        <v>0</v>
      </c>
      <c r="AA30" s="2">
        <v>0</v>
      </c>
      <c r="AB30" s="2">
        <v>0</v>
      </c>
      <c r="AC30" t="s">
        <v>29</v>
      </c>
      <c r="AD30" s="66">
        <f t="shared" si="1"/>
        <v>0</v>
      </c>
      <c r="AE30" s="66" t="str">
        <f t="shared" si="2"/>
        <v/>
      </c>
      <c r="AF30" s="66">
        <f t="shared" si="3"/>
        <v>0</v>
      </c>
      <c r="AG30" s="66" t="str">
        <f t="shared" si="4"/>
        <v/>
      </c>
    </row>
    <row r="31" spans="1:33" x14ac:dyDescent="0.25">
      <c r="A31" s="2" t="s">
        <v>90</v>
      </c>
      <c r="B31" s="2" t="s">
        <v>104</v>
      </c>
      <c r="C31" s="4" t="s">
        <v>105</v>
      </c>
      <c r="D31" s="2">
        <v>0</v>
      </c>
      <c r="E31" s="2">
        <v>0</v>
      </c>
      <c r="F31" s="2">
        <v>0</v>
      </c>
      <c r="G31" s="2">
        <v>0</v>
      </c>
      <c r="H31" s="112">
        <v>0</v>
      </c>
      <c r="I31" s="2">
        <v>0</v>
      </c>
      <c r="J31" s="2">
        <v>0</v>
      </c>
      <c r="K31" s="2">
        <v>0</v>
      </c>
      <c r="L31" s="2">
        <v>0</v>
      </c>
      <c r="M31" s="2">
        <v>0</v>
      </c>
      <c r="N31" s="2">
        <v>0</v>
      </c>
      <c r="O31" s="2">
        <v>0</v>
      </c>
      <c r="P31" s="2">
        <v>0</v>
      </c>
      <c r="Q31" s="2">
        <v>0</v>
      </c>
      <c r="R31" s="2" t="s">
        <v>29</v>
      </c>
      <c r="S31" s="2">
        <v>0</v>
      </c>
      <c r="T31" s="2">
        <v>0</v>
      </c>
      <c r="U31" s="2">
        <v>0</v>
      </c>
      <c r="V31" s="2">
        <v>0</v>
      </c>
      <c r="W31" s="2">
        <v>0</v>
      </c>
      <c r="X31" s="2">
        <v>0</v>
      </c>
      <c r="Y31" s="2">
        <v>0</v>
      </c>
      <c r="Z31" s="2">
        <v>0</v>
      </c>
      <c r="AA31" s="2">
        <v>0</v>
      </c>
      <c r="AB31" s="2">
        <v>0</v>
      </c>
      <c r="AC31" t="s">
        <v>29</v>
      </c>
      <c r="AD31" s="66">
        <f t="shared" si="1"/>
        <v>0</v>
      </c>
      <c r="AE31" s="66" t="str">
        <f t="shared" si="2"/>
        <v/>
      </c>
      <c r="AF31" s="66">
        <f t="shared" si="3"/>
        <v>0</v>
      </c>
      <c r="AG31" s="66" t="str">
        <f t="shared" si="4"/>
        <v/>
      </c>
    </row>
    <row r="32" spans="1:33" x14ac:dyDescent="0.25">
      <c r="A32" s="2" t="s">
        <v>13</v>
      </c>
      <c r="B32" s="113" t="s">
        <v>106</v>
      </c>
      <c r="C32" s="114" t="s">
        <v>107</v>
      </c>
      <c r="D32" s="113">
        <v>66</v>
      </c>
      <c r="E32" s="113">
        <v>1184</v>
      </c>
      <c r="F32" s="113">
        <v>17</v>
      </c>
      <c r="G32" s="113">
        <v>1045</v>
      </c>
      <c r="H32" s="112">
        <v>272</v>
      </c>
      <c r="I32" s="113">
        <v>54</v>
      </c>
      <c r="J32" s="113">
        <v>1067</v>
      </c>
      <c r="K32" s="113">
        <v>449</v>
      </c>
      <c r="L32" s="113">
        <v>4154</v>
      </c>
      <c r="M32" s="113">
        <v>4458</v>
      </c>
      <c r="N32" s="113">
        <v>3838</v>
      </c>
      <c r="O32" s="113">
        <v>45157</v>
      </c>
      <c r="P32" s="113">
        <v>26912</v>
      </c>
      <c r="Q32" s="113">
        <v>103250</v>
      </c>
      <c r="R32" s="113" t="s">
        <v>29</v>
      </c>
      <c r="S32" s="113">
        <v>23502</v>
      </c>
      <c r="T32" s="113">
        <v>22527</v>
      </c>
      <c r="U32" s="113">
        <v>22013</v>
      </c>
      <c r="V32" s="113">
        <v>26473</v>
      </c>
      <c r="W32" s="113">
        <v>26417</v>
      </c>
      <c r="X32" s="2">
        <v>86436</v>
      </c>
      <c r="Y32" s="2">
        <v>88721</v>
      </c>
      <c r="Z32" s="2">
        <v>103300</v>
      </c>
      <c r="AA32" s="2">
        <v>106408</v>
      </c>
      <c r="AB32" s="2">
        <v>102129</v>
      </c>
      <c r="AC32" t="s">
        <v>29</v>
      </c>
      <c r="AD32" s="66">
        <f t="shared" si="1"/>
        <v>24186.400000000001</v>
      </c>
      <c r="AE32" s="66">
        <f t="shared" si="2"/>
        <v>1.1126914298944861</v>
      </c>
      <c r="AF32" s="66">
        <f t="shared" si="3"/>
        <v>97398.8</v>
      </c>
      <c r="AG32" s="66">
        <f t="shared" si="4"/>
        <v>1.0600746621108268</v>
      </c>
    </row>
    <row r="33" spans="1:33" x14ac:dyDescent="0.25">
      <c r="A33" s="2" t="s">
        <v>13</v>
      </c>
      <c r="B33" s="113" t="s">
        <v>108</v>
      </c>
      <c r="C33" s="114" t="s">
        <v>109</v>
      </c>
      <c r="D33" s="113">
        <v>0</v>
      </c>
      <c r="E33" s="113">
        <v>0</v>
      </c>
      <c r="F33" s="113">
        <v>0</v>
      </c>
      <c r="G33" s="113">
        <v>0</v>
      </c>
      <c r="H33" s="112">
        <v>0</v>
      </c>
      <c r="I33" s="113">
        <v>0</v>
      </c>
      <c r="J33" s="113">
        <v>0</v>
      </c>
      <c r="K33" s="113">
        <v>0</v>
      </c>
      <c r="L33" s="113">
        <v>0</v>
      </c>
      <c r="M33" s="113">
        <v>0</v>
      </c>
      <c r="N33" s="113">
        <v>0</v>
      </c>
      <c r="O33" s="113">
        <v>0</v>
      </c>
      <c r="P33" s="113">
        <v>0</v>
      </c>
      <c r="Q33" s="113">
        <v>0</v>
      </c>
      <c r="R33" s="113" t="s">
        <v>29</v>
      </c>
      <c r="S33" s="113">
        <v>0</v>
      </c>
      <c r="T33" s="113">
        <v>0</v>
      </c>
      <c r="U33" s="113">
        <v>0</v>
      </c>
      <c r="V33" s="113">
        <v>0</v>
      </c>
      <c r="W33" s="113">
        <v>0</v>
      </c>
      <c r="X33" s="2">
        <v>0</v>
      </c>
      <c r="Y33" s="2">
        <v>0</v>
      </c>
      <c r="Z33" s="2">
        <v>0</v>
      </c>
      <c r="AA33" s="2">
        <v>0</v>
      </c>
      <c r="AB33" s="2">
        <v>0</v>
      </c>
      <c r="AC33" t="s">
        <v>29</v>
      </c>
      <c r="AD33" s="66">
        <f t="shared" si="1"/>
        <v>0</v>
      </c>
      <c r="AE33" s="66" t="str">
        <f t="shared" si="2"/>
        <v/>
      </c>
      <c r="AF33" s="66">
        <f t="shared" si="3"/>
        <v>0</v>
      </c>
      <c r="AG33" s="66" t="str">
        <f t="shared" si="4"/>
        <v/>
      </c>
    </row>
    <row r="34" spans="1:33" x14ac:dyDescent="0.25">
      <c r="A34" s="2" t="s">
        <v>13</v>
      </c>
      <c r="B34" s="113" t="s">
        <v>110</v>
      </c>
      <c r="C34" s="114" t="s">
        <v>111</v>
      </c>
      <c r="D34" s="113">
        <v>20</v>
      </c>
      <c r="E34" s="113">
        <v>487</v>
      </c>
      <c r="F34" s="113">
        <v>30</v>
      </c>
      <c r="G34" s="113">
        <v>364</v>
      </c>
      <c r="H34" s="112">
        <v>80</v>
      </c>
      <c r="I34" s="113">
        <v>15</v>
      </c>
      <c r="J34" s="113">
        <v>423</v>
      </c>
      <c r="K34" s="113">
        <v>166</v>
      </c>
      <c r="L34" s="113">
        <v>1585</v>
      </c>
      <c r="M34" s="113">
        <v>1697</v>
      </c>
      <c r="N34" s="113">
        <v>1330</v>
      </c>
      <c r="O34" s="113">
        <v>16487</v>
      </c>
      <c r="P34" s="113">
        <v>9932</v>
      </c>
      <c r="Q34" s="113">
        <v>36996</v>
      </c>
      <c r="R34" s="113" t="s">
        <v>29</v>
      </c>
      <c r="S34" s="113">
        <v>8130</v>
      </c>
      <c r="T34" s="113">
        <v>7269</v>
      </c>
      <c r="U34" s="113">
        <v>7345</v>
      </c>
      <c r="V34" s="113">
        <v>8687</v>
      </c>
      <c r="W34" s="113">
        <v>7657</v>
      </c>
      <c r="X34" s="2">
        <v>27415</v>
      </c>
      <c r="Y34" s="2">
        <v>28313</v>
      </c>
      <c r="Z34" s="2">
        <v>34023</v>
      </c>
      <c r="AA34" s="2">
        <v>32831</v>
      </c>
      <c r="AB34" s="2">
        <v>28728</v>
      </c>
      <c r="AC34" t="s">
        <v>29</v>
      </c>
      <c r="AD34" s="66">
        <f t="shared" si="1"/>
        <v>7817.6</v>
      </c>
      <c r="AE34" s="66">
        <f t="shared" si="2"/>
        <v>1.2704666393778141</v>
      </c>
      <c r="AF34" s="66">
        <f t="shared" si="3"/>
        <v>30262</v>
      </c>
      <c r="AG34" s="66">
        <f t="shared" si="4"/>
        <v>1.22252329654352</v>
      </c>
    </row>
    <row r="35" spans="1:33" x14ac:dyDescent="0.25">
      <c r="A35" s="2" t="s">
        <v>13</v>
      </c>
      <c r="B35" s="113" t="s">
        <v>112</v>
      </c>
      <c r="C35" s="114" t="s">
        <v>113</v>
      </c>
      <c r="D35" s="113">
        <v>0</v>
      </c>
      <c r="E35" s="113">
        <v>59</v>
      </c>
      <c r="F35" s="113">
        <v>9</v>
      </c>
      <c r="G35" s="113">
        <v>60</v>
      </c>
      <c r="H35" s="112">
        <v>16</v>
      </c>
      <c r="I35" s="113">
        <v>1</v>
      </c>
      <c r="J35" s="113">
        <v>59</v>
      </c>
      <c r="K35" s="113">
        <v>24</v>
      </c>
      <c r="L35" s="113">
        <v>228</v>
      </c>
      <c r="M35" s="113">
        <v>228</v>
      </c>
      <c r="N35" s="113">
        <v>224</v>
      </c>
      <c r="O35" s="113">
        <v>2831</v>
      </c>
      <c r="P35" s="113">
        <v>1650</v>
      </c>
      <c r="Q35" s="113">
        <v>6844</v>
      </c>
      <c r="R35" s="113" t="s">
        <v>29</v>
      </c>
      <c r="S35" s="113">
        <v>1428</v>
      </c>
      <c r="T35" s="113">
        <v>1490</v>
      </c>
      <c r="U35" s="113">
        <v>1375</v>
      </c>
      <c r="V35" s="113">
        <v>1458</v>
      </c>
      <c r="W35" s="113">
        <v>1134</v>
      </c>
      <c r="X35" s="2">
        <v>5623</v>
      </c>
      <c r="Y35" s="2">
        <v>5460</v>
      </c>
      <c r="Z35" s="2">
        <v>5893</v>
      </c>
      <c r="AA35" s="2">
        <v>5519</v>
      </c>
      <c r="AB35" s="2">
        <v>4593</v>
      </c>
      <c r="AC35" t="s">
        <v>29</v>
      </c>
      <c r="AD35" s="66">
        <f t="shared" si="1"/>
        <v>1377</v>
      </c>
      <c r="AE35" s="66">
        <f t="shared" si="2"/>
        <v>1.1982570806100219</v>
      </c>
      <c r="AF35" s="66">
        <f t="shared" si="3"/>
        <v>5417.6</v>
      </c>
      <c r="AG35" s="66">
        <f t="shared" si="4"/>
        <v>1.2632900177200235</v>
      </c>
    </row>
    <row r="36" spans="1:33" x14ac:dyDescent="0.25">
      <c r="A36" s="2" t="s">
        <v>13</v>
      </c>
      <c r="B36" s="113" t="s">
        <v>114</v>
      </c>
      <c r="C36" s="114" t="s">
        <v>115</v>
      </c>
      <c r="D36" s="113">
        <v>0</v>
      </c>
      <c r="E36" s="113">
        <v>7</v>
      </c>
      <c r="F36" s="113">
        <v>2</v>
      </c>
      <c r="G36" s="113">
        <v>1</v>
      </c>
      <c r="H36" s="112">
        <v>2</v>
      </c>
      <c r="I36" s="113">
        <v>0</v>
      </c>
      <c r="J36" s="113">
        <v>49</v>
      </c>
      <c r="K36" s="113">
        <v>9</v>
      </c>
      <c r="L36" s="113">
        <v>70</v>
      </c>
      <c r="M36" s="113">
        <v>67</v>
      </c>
      <c r="N36" s="113">
        <v>105</v>
      </c>
      <c r="O36" s="113">
        <v>916</v>
      </c>
      <c r="P36" s="113">
        <v>500</v>
      </c>
      <c r="Q36" s="113">
        <v>2386</v>
      </c>
      <c r="R36" s="113" t="s">
        <v>29</v>
      </c>
      <c r="S36" s="113">
        <v>668</v>
      </c>
      <c r="T36" s="113">
        <v>582</v>
      </c>
      <c r="U36" s="113">
        <v>544</v>
      </c>
      <c r="V36" s="113">
        <v>631</v>
      </c>
      <c r="W36" s="113">
        <v>569</v>
      </c>
      <c r="X36" s="2">
        <v>2261</v>
      </c>
      <c r="Y36" s="2">
        <v>2184</v>
      </c>
      <c r="Z36" s="2">
        <v>2533</v>
      </c>
      <c r="AA36" s="2">
        <v>2387</v>
      </c>
      <c r="AB36" s="2">
        <v>2136</v>
      </c>
      <c r="AC36" t="s">
        <v>29</v>
      </c>
      <c r="AD36" s="66">
        <f t="shared" si="1"/>
        <v>598.79999999999995</v>
      </c>
      <c r="AE36" s="66">
        <f t="shared" si="2"/>
        <v>0.83500334001336007</v>
      </c>
      <c r="AF36" s="66">
        <f t="shared" si="3"/>
        <v>2300.1999999999998</v>
      </c>
      <c r="AG36" s="66">
        <f t="shared" si="4"/>
        <v>1.0373011042518043</v>
      </c>
    </row>
    <row r="37" spans="1:33" x14ac:dyDescent="0.25">
      <c r="A37" s="2" t="s">
        <v>13</v>
      </c>
      <c r="B37" s="113" t="s">
        <v>116</v>
      </c>
      <c r="C37" s="114" t="s">
        <v>117</v>
      </c>
      <c r="D37" s="113">
        <v>0</v>
      </c>
      <c r="E37" s="113">
        <v>0</v>
      </c>
      <c r="F37" s="113">
        <v>0</v>
      </c>
      <c r="G37" s="113">
        <v>0</v>
      </c>
      <c r="H37" s="112">
        <v>0</v>
      </c>
      <c r="I37" s="113">
        <v>0</v>
      </c>
      <c r="J37" s="113">
        <v>0</v>
      </c>
      <c r="K37" s="113">
        <v>0</v>
      </c>
      <c r="L37" s="113">
        <v>0</v>
      </c>
      <c r="M37" s="113">
        <v>0</v>
      </c>
      <c r="N37" s="113">
        <v>0</v>
      </c>
      <c r="O37" s="113">
        <v>5</v>
      </c>
      <c r="P37" s="113">
        <v>4</v>
      </c>
      <c r="Q37" s="113">
        <v>15</v>
      </c>
      <c r="R37" s="113" t="s">
        <v>29</v>
      </c>
      <c r="S37" s="113">
        <v>1</v>
      </c>
      <c r="T37" s="113">
        <v>3</v>
      </c>
      <c r="U37" s="113">
        <v>2</v>
      </c>
      <c r="V37" s="113">
        <v>1</v>
      </c>
      <c r="W37" s="113">
        <v>2</v>
      </c>
      <c r="X37" s="2">
        <v>15</v>
      </c>
      <c r="Y37" s="2">
        <v>16</v>
      </c>
      <c r="Z37" s="2">
        <v>9</v>
      </c>
      <c r="AA37" s="2">
        <v>8</v>
      </c>
      <c r="AB37" s="2">
        <v>7</v>
      </c>
      <c r="AC37" t="s">
        <v>29</v>
      </c>
      <c r="AD37" s="66">
        <f t="shared" si="1"/>
        <v>1.8</v>
      </c>
      <c r="AE37" s="66">
        <f t="shared" si="2"/>
        <v>2.2222222222222223</v>
      </c>
      <c r="AF37" s="66">
        <f t="shared" si="3"/>
        <v>11</v>
      </c>
      <c r="AG37" s="66">
        <f t="shared" si="4"/>
        <v>1.3636363636363635</v>
      </c>
    </row>
    <row r="38" spans="1:33" x14ac:dyDescent="0.25">
      <c r="A38" s="2" t="s">
        <v>14</v>
      </c>
      <c r="B38" s="113" t="s">
        <v>118</v>
      </c>
      <c r="C38" s="114" t="s">
        <v>119</v>
      </c>
      <c r="D38" s="113">
        <v>0</v>
      </c>
      <c r="E38" s="113">
        <v>0</v>
      </c>
      <c r="F38" s="113">
        <v>0</v>
      </c>
      <c r="G38" s="113">
        <v>0</v>
      </c>
      <c r="H38" s="112">
        <v>0</v>
      </c>
      <c r="I38" s="113">
        <v>0</v>
      </c>
      <c r="J38" s="113">
        <v>0</v>
      </c>
      <c r="K38" s="113">
        <v>0</v>
      </c>
      <c r="L38" s="113">
        <v>0</v>
      </c>
      <c r="M38" s="113">
        <v>1</v>
      </c>
      <c r="N38" s="113">
        <v>1</v>
      </c>
      <c r="O38" s="113">
        <v>6</v>
      </c>
      <c r="P38" s="113">
        <v>4</v>
      </c>
      <c r="Q38" s="113">
        <v>19</v>
      </c>
      <c r="R38" s="113" t="s">
        <v>29</v>
      </c>
      <c r="S38" s="113">
        <v>18</v>
      </c>
      <c r="T38" s="113">
        <v>1</v>
      </c>
      <c r="U38" s="113">
        <v>3</v>
      </c>
      <c r="V38" s="113">
        <v>1</v>
      </c>
      <c r="W38" s="113">
        <v>1</v>
      </c>
      <c r="X38" s="2">
        <v>23</v>
      </c>
      <c r="Y38" s="2">
        <v>7</v>
      </c>
      <c r="Z38" s="2">
        <v>9</v>
      </c>
      <c r="AA38" s="2">
        <v>9</v>
      </c>
      <c r="AB38" s="2">
        <v>10</v>
      </c>
      <c r="AC38" t="s">
        <v>29</v>
      </c>
      <c r="AD38" s="66">
        <f t="shared" si="1"/>
        <v>4.8</v>
      </c>
      <c r="AE38" s="66">
        <f t="shared" si="2"/>
        <v>0.83333333333333337</v>
      </c>
      <c r="AF38" s="66">
        <f t="shared" si="3"/>
        <v>11.6</v>
      </c>
      <c r="AG38" s="66">
        <f t="shared" si="4"/>
        <v>1.6379310344827587</v>
      </c>
    </row>
    <row r="39" spans="1:33" x14ac:dyDescent="0.25">
      <c r="A39" s="2" t="s">
        <v>14</v>
      </c>
      <c r="B39" s="113" t="s">
        <v>120</v>
      </c>
      <c r="C39" s="114" t="s">
        <v>121</v>
      </c>
      <c r="D39" s="113">
        <v>0</v>
      </c>
      <c r="E39" s="113">
        <v>0</v>
      </c>
      <c r="F39" s="113">
        <v>0</v>
      </c>
      <c r="G39" s="113">
        <v>0</v>
      </c>
      <c r="H39" s="112">
        <v>0</v>
      </c>
      <c r="I39" s="113">
        <v>0</v>
      </c>
      <c r="J39" s="113">
        <v>0</v>
      </c>
      <c r="K39" s="113">
        <v>0</v>
      </c>
      <c r="L39" s="113">
        <v>0</v>
      </c>
      <c r="M39" s="113">
        <v>1</v>
      </c>
      <c r="N39" s="113">
        <v>1</v>
      </c>
      <c r="O39" s="113">
        <v>8</v>
      </c>
      <c r="P39" s="113">
        <v>6</v>
      </c>
      <c r="Q39" s="113">
        <v>19</v>
      </c>
      <c r="R39" s="113" t="s">
        <v>29</v>
      </c>
      <c r="S39" s="113">
        <v>2</v>
      </c>
      <c r="T39" s="113">
        <v>7</v>
      </c>
      <c r="U39" s="113">
        <v>2</v>
      </c>
      <c r="V39" s="113">
        <v>4</v>
      </c>
      <c r="W39" s="113">
        <v>5</v>
      </c>
      <c r="X39" s="2">
        <v>12</v>
      </c>
      <c r="Y39" s="2">
        <v>23</v>
      </c>
      <c r="Z39" s="2">
        <v>19</v>
      </c>
      <c r="AA39" s="2">
        <v>20</v>
      </c>
      <c r="AB39" s="2">
        <v>21</v>
      </c>
      <c r="AC39" t="s">
        <v>29</v>
      </c>
      <c r="AD39" s="66">
        <f t="shared" si="1"/>
        <v>4</v>
      </c>
      <c r="AE39" s="66">
        <f t="shared" si="2"/>
        <v>1.5</v>
      </c>
      <c r="AF39" s="66">
        <f t="shared" si="3"/>
        <v>19</v>
      </c>
      <c r="AG39" s="66">
        <f t="shared" si="4"/>
        <v>1</v>
      </c>
    </row>
    <row r="40" spans="1:33" x14ac:dyDescent="0.25">
      <c r="A40" s="2" t="s">
        <v>14</v>
      </c>
      <c r="B40" s="113" t="s">
        <v>122</v>
      </c>
      <c r="C40" s="114" t="s">
        <v>123</v>
      </c>
      <c r="D40" s="113">
        <v>0</v>
      </c>
      <c r="E40" s="113">
        <v>0</v>
      </c>
      <c r="F40" s="113">
        <v>0</v>
      </c>
      <c r="G40" s="113">
        <v>0</v>
      </c>
      <c r="H40" s="112">
        <v>0</v>
      </c>
      <c r="I40" s="113">
        <v>0</v>
      </c>
      <c r="J40" s="113">
        <v>0</v>
      </c>
      <c r="K40" s="113">
        <v>0</v>
      </c>
      <c r="L40" s="113">
        <v>0</v>
      </c>
      <c r="M40" s="113">
        <v>0</v>
      </c>
      <c r="N40" s="113">
        <v>0</v>
      </c>
      <c r="O40" s="113">
        <v>13</v>
      </c>
      <c r="P40" s="113">
        <v>9</v>
      </c>
      <c r="Q40" s="113">
        <v>20</v>
      </c>
      <c r="R40" s="113" t="s">
        <v>29</v>
      </c>
      <c r="S40" s="113">
        <v>0</v>
      </c>
      <c r="T40" s="113">
        <v>0</v>
      </c>
      <c r="U40" s="113">
        <v>1</v>
      </c>
      <c r="V40" s="113">
        <v>88</v>
      </c>
      <c r="W40" s="113">
        <v>44</v>
      </c>
      <c r="X40" s="2">
        <v>0</v>
      </c>
      <c r="Y40" s="2">
        <v>0</v>
      </c>
      <c r="Z40" s="2">
        <v>184</v>
      </c>
      <c r="AA40" s="2">
        <v>180</v>
      </c>
      <c r="AB40" s="2">
        <v>78</v>
      </c>
      <c r="AC40" t="s">
        <v>29</v>
      </c>
      <c r="AD40" s="66">
        <f t="shared" si="1"/>
        <v>26.6</v>
      </c>
      <c r="AE40" s="66">
        <f t="shared" si="2"/>
        <v>0.33834586466165412</v>
      </c>
      <c r="AF40" s="66">
        <f t="shared" si="3"/>
        <v>88.4</v>
      </c>
      <c r="AG40" s="66">
        <f t="shared" si="4"/>
        <v>0.22624434389140269</v>
      </c>
    </row>
    <row r="41" spans="1:33" x14ac:dyDescent="0.25">
      <c r="A41" s="2" t="s">
        <v>14</v>
      </c>
      <c r="B41" s="113" t="s">
        <v>124</v>
      </c>
      <c r="C41" s="114" t="s">
        <v>125</v>
      </c>
      <c r="D41" s="113">
        <v>0</v>
      </c>
      <c r="E41" s="113">
        <v>2</v>
      </c>
      <c r="F41" s="113">
        <v>0</v>
      </c>
      <c r="G41" s="113">
        <v>4</v>
      </c>
      <c r="H41" s="112">
        <v>0</v>
      </c>
      <c r="I41" s="113">
        <v>0</v>
      </c>
      <c r="J41" s="113">
        <v>0</v>
      </c>
      <c r="K41" s="113">
        <v>1</v>
      </c>
      <c r="L41" s="113">
        <v>7</v>
      </c>
      <c r="M41" s="113">
        <v>8</v>
      </c>
      <c r="N41" s="113">
        <v>9</v>
      </c>
      <c r="O41" s="113">
        <v>51</v>
      </c>
      <c r="P41" s="113">
        <v>31</v>
      </c>
      <c r="Q41" s="113">
        <v>141</v>
      </c>
      <c r="R41" s="113" t="s">
        <v>29</v>
      </c>
      <c r="S41" s="113">
        <v>21</v>
      </c>
      <c r="T41" s="113">
        <v>23</v>
      </c>
      <c r="U41" s="113">
        <v>19</v>
      </c>
      <c r="V41" s="113">
        <v>40</v>
      </c>
      <c r="W41" s="113">
        <v>51</v>
      </c>
      <c r="X41" s="2">
        <v>73</v>
      </c>
      <c r="Y41" s="2">
        <v>83</v>
      </c>
      <c r="Z41" s="2">
        <v>183</v>
      </c>
      <c r="AA41" s="2">
        <v>265</v>
      </c>
      <c r="AB41" s="2">
        <v>358</v>
      </c>
      <c r="AC41" t="s">
        <v>29</v>
      </c>
      <c r="AD41" s="66">
        <f t="shared" si="1"/>
        <v>30.8</v>
      </c>
      <c r="AE41" s="66">
        <f t="shared" si="2"/>
        <v>1.0064935064935066</v>
      </c>
      <c r="AF41" s="66">
        <f t="shared" si="3"/>
        <v>192.4</v>
      </c>
      <c r="AG41" s="66">
        <f t="shared" si="4"/>
        <v>0.73284823284823286</v>
      </c>
    </row>
    <row r="42" spans="1:33" x14ac:dyDescent="0.25">
      <c r="A42" s="2" t="s">
        <v>14</v>
      </c>
      <c r="B42" s="113" t="s">
        <v>126</v>
      </c>
      <c r="C42" s="114" t="s">
        <v>127</v>
      </c>
      <c r="D42" s="113">
        <v>0</v>
      </c>
      <c r="E42" s="113">
        <v>1</v>
      </c>
      <c r="F42" s="113">
        <v>0</v>
      </c>
      <c r="G42" s="113">
        <v>2</v>
      </c>
      <c r="H42" s="112">
        <v>1</v>
      </c>
      <c r="I42" s="113">
        <v>0</v>
      </c>
      <c r="J42" s="113">
        <v>0</v>
      </c>
      <c r="K42" s="113">
        <v>0</v>
      </c>
      <c r="L42" s="113">
        <v>4</v>
      </c>
      <c r="M42" s="113">
        <v>0</v>
      </c>
      <c r="N42" s="113">
        <v>1</v>
      </c>
      <c r="O42" s="113">
        <v>27</v>
      </c>
      <c r="P42" s="113">
        <v>20</v>
      </c>
      <c r="Q42" s="113">
        <v>66</v>
      </c>
      <c r="R42" s="113" t="s">
        <v>29</v>
      </c>
      <c r="S42" s="113">
        <v>6</v>
      </c>
      <c r="T42" s="113">
        <v>4</v>
      </c>
      <c r="U42" s="113">
        <v>52</v>
      </c>
      <c r="V42" s="113">
        <v>47</v>
      </c>
      <c r="W42" s="113">
        <v>168</v>
      </c>
      <c r="X42" s="2">
        <v>18</v>
      </c>
      <c r="Y42" s="2">
        <v>44</v>
      </c>
      <c r="Z42" s="2">
        <v>219</v>
      </c>
      <c r="AA42" s="2">
        <v>427</v>
      </c>
      <c r="AB42" s="2">
        <v>806</v>
      </c>
      <c r="AC42" t="s">
        <v>29</v>
      </c>
      <c r="AD42" s="66">
        <f t="shared" si="1"/>
        <v>55.4</v>
      </c>
      <c r="AE42" s="66">
        <f t="shared" si="2"/>
        <v>0.36101083032490977</v>
      </c>
      <c r="AF42" s="66">
        <f t="shared" si="3"/>
        <v>302.8</v>
      </c>
      <c r="AG42" s="66">
        <f t="shared" si="4"/>
        <v>0.21796565389696168</v>
      </c>
    </row>
    <row r="43" spans="1:33" x14ac:dyDescent="0.25">
      <c r="A43" s="2" t="s">
        <v>14</v>
      </c>
      <c r="B43" s="113" t="s">
        <v>128</v>
      </c>
      <c r="C43" s="114" t="s">
        <v>129</v>
      </c>
      <c r="D43" s="113">
        <v>1</v>
      </c>
      <c r="E43" s="113">
        <v>27</v>
      </c>
      <c r="F43" s="113">
        <v>3</v>
      </c>
      <c r="G43" s="113">
        <v>14</v>
      </c>
      <c r="H43" s="112">
        <v>9</v>
      </c>
      <c r="I43" s="113">
        <v>1</v>
      </c>
      <c r="J43" s="113">
        <v>23</v>
      </c>
      <c r="K43" s="113">
        <v>8</v>
      </c>
      <c r="L43" s="113">
        <v>86</v>
      </c>
      <c r="M43" s="113">
        <v>70</v>
      </c>
      <c r="N43" s="113">
        <v>63</v>
      </c>
      <c r="O43" s="113">
        <v>630</v>
      </c>
      <c r="P43" s="113">
        <v>433</v>
      </c>
      <c r="Q43" s="113">
        <v>2074</v>
      </c>
      <c r="R43" s="113" t="s">
        <v>29</v>
      </c>
      <c r="S43" s="113">
        <v>284</v>
      </c>
      <c r="T43" s="113">
        <v>349</v>
      </c>
      <c r="U43" s="113">
        <v>206</v>
      </c>
      <c r="V43" s="113">
        <v>412</v>
      </c>
      <c r="W43" s="113">
        <v>341</v>
      </c>
      <c r="X43" s="2">
        <v>1267</v>
      </c>
      <c r="Y43" s="2">
        <v>1173</v>
      </c>
      <c r="Z43" s="2">
        <v>1959</v>
      </c>
      <c r="AA43" s="2">
        <v>2116</v>
      </c>
      <c r="AB43" s="2">
        <v>2061</v>
      </c>
      <c r="AC43" t="s">
        <v>29</v>
      </c>
      <c r="AD43" s="66">
        <f t="shared" si="1"/>
        <v>318.39999999999998</v>
      </c>
      <c r="AE43" s="66">
        <f t="shared" si="2"/>
        <v>1.3599246231155779</v>
      </c>
      <c r="AF43" s="66">
        <f t="shared" si="3"/>
        <v>1715.2</v>
      </c>
      <c r="AG43" s="66">
        <f t="shared" si="4"/>
        <v>1.2091884328358209</v>
      </c>
    </row>
    <row r="44" spans="1:33" x14ac:dyDescent="0.25">
      <c r="A44" s="2" t="s">
        <v>14</v>
      </c>
      <c r="B44" s="113" t="s">
        <v>130</v>
      </c>
      <c r="C44" s="114" t="s">
        <v>131</v>
      </c>
      <c r="D44" s="113">
        <v>0</v>
      </c>
      <c r="E44" s="113">
        <v>0</v>
      </c>
      <c r="F44" s="113">
        <v>0</v>
      </c>
      <c r="G44" s="113">
        <v>0</v>
      </c>
      <c r="H44" s="112">
        <v>0</v>
      </c>
      <c r="I44" s="113">
        <v>0</v>
      </c>
      <c r="J44" s="113">
        <v>0</v>
      </c>
      <c r="K44" s="113">
        <v>0</v>
      </c>
      <c r="L44" s="113">
        <v>0</v>
      </c>
      <c r="M44" s="113">
        <v>0</v>
      </c>
      <c r="N44" s="113">
        <v>0</v>
      </c>
      <c r="O44" s="113">
        <v>0</v>
      </c>
      <c r="P44" s="113">
        <v>0</v>
      </c>
      <c r="Q44" s="113">
        <v>0</v>
      </c>
      <c r="R44" s="113" t="s">
        <v>29</v>
      </c>
      <c r="S44" s="113">
        <v>0</v>
      </c>
      <c r="T44" s="113">
        <v>0</v>
      </c>
      <c r="U44" s="113">
        <v>0</v>
      </c>
      <c r="V44" s="113">
        <v>0</v>
      </c>
      <c r="W44" s="113">
        <v>0</v>
      </c>
      <c r="X44" s="2">
        <v>0</v>
      </c>
      <c r="Y44" s="2">
        <v>0</v>
      </c>
      <c r="Z44" s="2">
        <v>0</v>
      </c>
      <c r="AA44" s="2">
        <v>0</v>
      </c>
      <c r="AB44" s="2">
        <v>0</v>
      </c>
      <c r="AC44" t="s">
        <v>29</v>
      </c>
      <c r="AD44" s="66">
        <f t="shared" si="1"/>
        <v>0</v>
      </c>
      <c r="AE44" s="66" t="str">
        <f t="shared" si="2"/>
        <v/>
      </c>
      <c r="AF44" s="66">
        <f t="shared" si="3"/>
        <v>0</v>
      </c>
      <c r="AG44" s="66" t="str">
        <f t="shared" si="4"/>
        <v/>
      </c>
    </row>
    <row r="45" spans="1:33" x14ac:dyDescent="0.25">
      <c r="A45" s="2" t="s">
        <v>14</v>
      </c>
      <c r="B45" s="113" t="s">
        <v>132</v>
      </c>
      <c r="C45" s="114" t="s">
        <v>133</v>
      </c>
      <c r="D45" s="113">
        <v>0</v>
      </c>
      <c r="E45" s="113">
        <v>43</v>
      </c>
      <c r="F45" s="113">
        <v>1</v>
      </c>
      <c r="G45" s="113">
        <v>33</v>
      </c>
      <c r="H45" s="112">
        <v>37</v>
      </c>
      <c r="I45" s="113">
        <v>4</v>
      </c>
      <c r="J45" s="113">
        <v>17</v>
      </c>
      <c r="K45" s="113">
        <v>16</v>
      </c>
      <c r="L45" s="113">
        <v>151</v>
      </c>
      <c r="M45" s="113">
        <v>163</v>
      </c>
      <c r="N45" s="113">
        <v>79</v>
      </c>
      <c r="O45" s="113">
        <v>3037</v>
      </c>
      <c r="P45" s="113">
        <v>1521</v>
      </c>
      <c r="Q45" s="113">
        <v>8505</v>
      </c>
      <c r="R45" s="113" t="s">
        <v>29</v>
      </c>
      <c r="S45" s="113">
        <v>478</v>
      </c>
      <c r="T45" s="113">
        <v>319</v>
      </c>
      <c r="U45" s="113">
        <v>353</v>
      </c>
      <c r="V45" s="113">
        <v>643</v>
      </c>
      <c r="W45" s="113">
        <v>526</v>
      </c>
      <c r="X45" s="2">
        <v>2946</v>
      </c>
      <c r="Y45" s="2">
        <v>1141</v>
      </c>
      <c r="Z45" s="2">
        <v>6200</v>
      </c>
      <c r="AA45" s="2">
        <v>3444</v>
      </c>
      <c r="AB45" s="2">
        <v>6623</v>
      </c>
      <c r="AC45" t="s">
        <v>29</v>
      </c>
      <c r="AD45" s="66">
        <f t="shared" si="1"/>
        <v>463.8</v>
      </c>
      <c r="AE45" s="66">
        <f t="shared" si="2"/>
        <v>3.2794307891332468</v>
      </c>
      <c r="AF45" s="66">
        <f t="shared" si="3"/>
        <v>4070.8</v>
      </c>
      <c r="AG45" s="66">
        <f t="shared" si="4"/>
        <v>2.0892699223739806</v>
      </c>
    </row>
    <row r="46" spans="1:33" x14ac:dyDescent="0.25">
      <c r="A46" s="2" t="s">
        <v>14</v>
      </c>
      <c r="B46" s="113" t="s">
        <v>134</v>
      </c>
      <c r="C46" s="114" t="s">
        <v>135</v>
      </c>
      <c r="D46" s="113">
        <v>0</v>
      </c>
      <c r="E46" s="113">
        <v>0</v>
      </c>
      <c r="F46" s="113">
        <v>0</v>
      </c>
      <c r="G46" s="113">
        <v>0</v>
      </c>
      <c r="H46" s="112">
        <v>0</v>
      </c>
      <c r="I46" s="113">
        <v>0</v>
      </c>
      <c r="J46" s="113">
        <v>0</v>
      </c>
      <c r="K46" s="113">
        <v>0</v>
      </c>
      <c r="L46" s="113">
        <v>0</v>
      </c>
      <c r="M46" s="113">
        <v>1</v>
      </c>
      <c r="N46" s="113">
        <v>0</v>
      </c>
      <c r="O46" s="113">
        <v>2</v>
      </c>
      <c r="P46" s="113">
        <v>2</v>
      </c>
      <c r="Q46" s="113">
        <v>4</v>
      </c>
      <c r="R46" s="113" t="s">
        <v>29</v>
      </c>
      <c r="S46" s="113">
        <v>1</v>
      </c>
      <c r="T46" s="113">
        <v>1</v>
      </c>
      <c r="U46" s="113">
        <v>0</v>
      </c>
      <c r="V46" s="113">
        <v>13</v>
      </c>
      <c r="W46" s="113">
        <v>1</v>
      </c>
      <c r="X46" s="2">
        <v>4</v>
      </c>
      <c r="Y46" s="2">
        <v>3</v>
      </c>
      <c r="Z46" s="2">
        <v>4</v>
      </c>
      <c r="AA46" s="2">
        <v>24</v>
      </c>
      <c r="AB46" s="2">
        <v>6</v>
      </c>
      <c r="AC46" t="s">
        <v>29</v>
      </c>
      <c r="AD46" s="66">
        <f t="shared" si="1"/>
        <v>3.2</v>
      </c>
      <c r="AE46" s="66">
        <f t="shared" si="2"/>
        <v>0.625</v>
      </c>
      <c r="AF46" s="66">
        <f t="shared" si="3"/>
        <v>8.1999999999999993</v>
      </c>
      <c r="AG46" s="66">
        <f t="shared" si="4"/>
        <v>0.48780487804878053</v>
      </c>
    </row>
    <row r="47" spans="1:33" x14ac:dyDescent="0.25">
      <c r="A47" s="2" t="s">
        <v>14</v>
      </c>
      <c r="B47" s="113" t="s">
        <v>136</v>
      </c>
      <c r="C47" s="114" t="s">
        <v>137</v>
      </c>
      <c r="D47" s="113">
        <v>0</v>
      </c>
      <c r="E47" s="113">
        <v>0</v>
      </c>
      <c r="F47" s="113">
        <v>0</v>
      </c>
      <c r="G47" s="113">
        <v>0</v>
      </c>
      <c r="H47" s="112">
        <v>0</v>
      </c>
      <c r="I47" s="113">
        <v>0</v>
      </c>
      <c r="J47" s="113">
        <v>0</v>
      </c>
      <c r="K47" s="113">
        <v>0</v>
      </c>
      <c r="L47" s="113">
        <v>0</v>
      </c>
      <c r="M47" s="113">
        <v>0</v>
      </c>
      <c r="N47" s="113">
        <v>0</v>
      </c>
      <c r="O47" s="113">
        <v>0</v>
      </c>
      <c r="P47" s="113">
        <v>0</v>
      </c>
      <c r="Q47" s="113">
        <v>0</v>
      </c>
      <c r="R47" s="113" t="s">
        <v>29</v>
      </c>
      <c r="S47" s="113">
        <v>0</v>
      </c>
      <c r="T47" s="113">
        <v>0</v>
      </c>
      <c r="U47" s="113">
        <v>0</v>
      </c>
      <c r="V47" s="113">
        <v>0</v>
      </c>
      <c r="W47" s="113">
        <v>0</v>
      </c>
      <c r="X47" s="2">
        <v>0</v>
      </c>
      <c r="Y47" s="2">
        <v>0</v>
      </c>
      <c r="Z47" s="2">
        <v>0</v>
      </c>
      <c r="AA47" s="2">
        <v>0</v>
      </c>
      <c r="AB47" s="2">
        <v>0</v>
      </c>
      <c r="AC47" t="s">
        <v>29</v>
      </c>
      <c r="AD47" s="66">
        <f t="shared" si="1"/>
        <v>0</v>
      </c>
      <c r="AE47" s="66" t="str">
        <f t="shared" si="2"/>
        <v/>
      </c>
      <c r="AF47" s="66">
        <f t="shared" si="3"/>
        <v>0</v>
      </c>
      <c r="AG47" s="66" t="str">
        <f t="shared" si="4"/>
        <v/>
      </c>
    </row>
    <row r="48" spans="1:33" x14ac:dyDescent="0.25">
      <c r="A48" s="2" t="s">
        <v>14</v>
      </c>
      <c r="B48" s="113" t="s">
        <v>138</v>
      </c>
      <c r="C48" s="114" t="s">
        <v>139</v>
      </c>
      <c r="D48" s="113">
        <v>0</v>
      </c>
      <c r="E48" s="113">
        <v>0</v>
      </c>
      <c r="F48" s="113">
        <v>0</v>
      </c>
      <c r="G48" s="113">
        <v>0</v>
      </c>
      <c r="H48" s="112">
        <v>0</v>
      </c>
      <c r="I48" s="113">
        <v>0</v>
      </c>
      <c r="J48" s="113">
        <v>0</v>
      </c>
      <c r="K48" s="113">
        <v>0</v>
      </c>
      <c r="L48" s="113">
        <v>0</v>
      </c>
      <c r="M48" s="113">
        <v>0</v>
      </c>
      <c r="N48" s="113">
        <v>0</v>
      </c>
      <c r="O48" s="113">
        <v>3</v>
      </c>
      <c r="P48" s="113">
        <v>3</v>
      </c>
      <c r="Q48" s="113">
        <v>4</v>
      </c>
      <c r="R48" s="113" t="s">
        <v>29</v>
      </c>
      <c r="S48" s="113">
        <v>0</v>
      </c>
      <c r="T48" s="113">
        <v>1</v>
      </c>
      <c r="U48" s="113">
        <v>0</v>
      </c>
      <c r="V48" s="113">
        <v>0</v>
      </c>
      <c r="W48" s="113">
        <v>1</v>
      </c>
      <c r="X48" s="2">
        <v>1</v>
      </c>
      <c r="Y48" s="2">
        <v>8</v>
      </c>
      <c r="Z48" s="2">
        <v>2</v>
      </c>
      <c r="AA48" s="2">
        <v>3</v>
      </c>
      <c r="AB48" s="2">
        <v>3</v>
      </c>
      <c r="AC48" t="s">
        <v>29</v>
      </c>
      <c r="AD48" s="66">
        <f t="shared" si="1"/>
        <v>0.4</v>
      </c>
      <c r="AE48" s="66">
        <f t="shared" si="2"/>
        <v>7.5</v>
      </c>
      <c r="AF48" s="66">
        <f t="shared" si="3"/>
        <v>3.4</v>
      </c>
      <c r="AG48" s="66">
        <f t="shared" si="4"/>
        <v>1.1764705882352942</v>
      </c>
    </row>
    <row r="49" spans="1:33" x14ac:dyDescent="0.25">
      <c r="A49" s="2" t="s">
        <v>14</v>
      </c>
      <c r="B49" s="113" t="s">
        <v>140</v>
      </c>
      <c r="C49" s="114" t="s">
        <v>141</v>
      </c>
      <c r="D49" s="113">
        <v>4</v>
      </c>
      <c r="E49" s="113">
        <v>0</v>
      </c>
      <c r="F49" s="113">
        <v>2</v>
      </c>
      <c r="G49" s="113">
        <v>11</v>
      </c>
      <c r="H49" s="112">
        <v>13</v>
      </c>
      <c r="I49" s="113">
        <v>2</v>
      </c>
      <c r="J49" s="113">
        <v>14</v>
      </c>
      <c r="K49" s="113">
        <v>9</v>
      </c>
      <c r="L49" s="113">
        <v>55</v>
      </c>
      <c r="M49" s="113">
        <v>84</v>
      </c>
      <c r="N49" s="113">
        <v>70</v>
      </c>
      <c r="O49" s="113">
        <v>821</v>
      </c>
      <c r="P49" s="113">
        <v>500</v>
      </c>
      <c r="Q49" s="113">
        <v>2034</v>
      </c>
      <c r="R49" s="113" t="s">
        <v>29</v>
      </c>
      <c r="S49" s="113">
        <v>379</v>
      </c>
      <c r="T49" s="113">
        <v>557</v>
      </c>
      <c r="U49" s="113">
        <v>573</v>
      </c>
      <c r="V49" s="113">
        <v>889</v>
      </c>
      <c r="W49" s="113">
        <v>789</v>
      </c>
      <c r="X49" s="2">
        <v>1912</v>
      </c>
      <c r="Y49" s="2">
        <v>2751</v>
      </c>
      <c r="Z49" s="2">
        <v>4175</v>
      </c>
      <c r="AA49" s="2">
        <v>4756</v>
      </c>
      <c r="AB49" s="2">
        <v>3364</v>
      </c>
      <c r="AC49" t="s">
        <v>29</v>
      </c>
      <c r="AD49" s="66">
        <f t="shared" si="1"/>
        <v>637.4</v>
      </c>
      <c r="AE49" s="66">
        <f t="shared" si="2"/>
        <v>0.78443677439598369</v>
      </c>
      <c r="AF49" s="66">
        <f t="shared" si="3"/>
        <v>3391.6</v>
      </c>
      <c r="AG49" s="66">
        <f t="shared" si="4"/>
        <v>0.59971694775327278</v>
      </c>
    </row>
    <row r="50" spans="1:33" x14ac:dyDescent="0.25">
      <c r="A50" s="2" t="s">
        <v>14</v>
      </c>
      <c r="B50" s="113" t="s">
        <v>142</v>
      </c>
      <c r="C50" s="114" t="s">
        <v>143</v>
      </c>
      <c r="D50" s="113">
        <v>15</v>
      </c>
      <c r="E50" s="113">
        <v>0</v>
      </c>
      <c r="F50" s="113">
        <v>6</v>
      </c>
      <c r="G50" s="113">
        <v>119</v>
      </c>
      <c r="H50" s="112">
        <v>95</v>
      </c>
      <c r="I50" s="113">
        <v>15</v>
      </c>
      <c r="J50" s="113">
        <v>43</v>
      </c>
      <c r="K50" s="113">
        <v>31</v>
      </c>
      <c r="L50" s="113">
        <v>324</v>
      </c>
      <c r="M50" s="113">
        <v>383</v>
      </c>
      <c r="N50" s="113">
        <v>406</v>
      </c>
      <c r="O50" s="113">
        <v>4209</v>
      </c>
      <c r="P50" s="113">
        <v>2468</v>
      </c>
      <c r="Q50" s="113">
        <v>10258</v>
      </c>
      <c r="R50" s="113" t="s">
        <v>29</v>
      </c>
      <c r="S50" s="113">
        <v>2564</v>
      </c>
      <c r="T50" s="113">
        <v>2713</v>
      </c>
      <c r="U50" s="113">
        <v>3848</v>
      </c>
      <c r="V50" s="113">
        <v>3283</v>
      </c>
      <c r="W50" s="113">
        <v>3537</v>
      </c>
      <c r="X50" s="2">
        <v>11650</v>
      </c>
      <c r="Y50" s="2">
        <v>14860</v>
      </c>
      <c r="Z50" s="2">
        <v>16683</v>
      </c>
      <c r="AA50" s="2">
        <v>13914</v>
      </c>
      <c r="AB50" s="2">
        <v>11376</v>
      </c>
      <c r="AC50" t="s">
        <v>29</v>
      </c>
      <c r="AD50" s="66">
        <f t="shared" si="1"/>
        <v>3189</v>
      </c>
      <c r="AE50" s="66">
        <f t="shared" si="2"/>
        <v>0.77391031671370336</v>
      </c>
      <c r="AF50" s="66">
        <f t="shared" si="3"/>
        <v>13696.6</v>
      </c>
      <c r="AG50" s="66">
        <f t="shared" si="4"/>
        <v>0.74894499364805867</v>
      </c>
    </row>
    <row r="51" spans="1:33" x14ac:dyDescent="0.25">
      <c r="A51" s="2" t="s">
        <v>14</v>
      </c>
      <c r="B51" s="113" t="s">
        <v>144</v>
      </c>
      <c r="C51" s="114" t="s">
        <v>145</v>
      </c>
      <c r="D51" s="113">
        <v>1</v>
      </c>
      <c r="E51" s="113">
        <v>0</v>
      </c>
      <c r="F51" s="113">
        <v>4</v>
      </c>
      <c r="G51" s="113">
        <v>285</v>
      </c>
      <c r="H51" s="112">
        <v>43</v>
      </c>
      <c r="I51" s="113">
        <v>16</v>
      </c>
      <c r="J51" s="113">
        <v>301</v>
      </c>
      <c r="K51" s="113">
        <v>180</v>
      </c>
      <c r="L51" s="113">
        <v>830</v>
      </c>
      <c r="M51" s="113">
        <v>839</v>
      </c>
      <c r="N51" s="113">
        <v>694</v>
      </c>
      <c r="O51" s="113">
        <v>8545</v>
      </c>
      <c r="P51" s="113">
        <v>5168</v>
      </c>
      <c r="Q51" s="113">
        <v>19851</v>
      </c>
      <c r="R51" s="113" t="s">
        <v>29</v>
      </c>
      <c r="S51" s="113">
        <v>4416</v>
      </c>
      <c r="T51" s="113">
        <v>4599</v>
      </c>
      <c r="U51" s="113">
        <v>2770</v>
      </c>
      <c r="V51" s="113">
        <v>3719</v>
      </c>
      <c r="W51" s="113">
        <v>2963</v>
      </c>
      <c r="X51" s="2">
        <v>18598</v>
      </c>
      <c r="Y51" s="2">
        <v>14713</v>
      </c>
      <c r="Z51" s="2">
        <v>11534</v>
      </c>
      <c r="AA51" s="2">
        <v>13880</v>
      </c>
      <c r="AB51" s="2">
        <v>15391</v>
      </c>
      <c r="AC51" t="s">
        <v>29</v>
      </c>
      <c r="AD51" s="66">
        <f t="shared" si="1"/>
        <v>3693.4</v>
      </c>
      <c r="AE51" s="66">
        <f t="shared" si="2"/>
        <v>1.3992527210700167</v>
      </c>
      <c r="AF51" s="66">
        <f t="shared" si="3"/>
        <v>14823.2</v>
      </c>
      <c r="AG51" s="66">
        <f t="shared" si="4"/>
        <v>1.3391845215607965</v>
      </c>
    </row>
    <row r="52" spans="1:33" x14ac:dyDescent="0.25">
      <c r="A52" s="2" t="s">
        <v>54</v>
      </c>
      <c r="B52" s="113" t="s">
        <v>146</v>
      </c>
      <c r="C52" s="114" t="s">
        <v>147</v>
      </c>
      <c r="D52" s="113">
        <v>228</v>
      </c>
      <c r="E52" s="113">
        <v>4994</v>
      </c>
      <c r="F52" s="113">
        <v>133</v>
      </c>
      <c r="G52" s="113">
        <v>5941</v>
      </c>
      <c r="H52" s="112">
        <v>1274</v>
      </c>
      <c r="I52" s="113">
        <v>140</v>
      </c>
      <c r="J52" s="113">
        <v>3044</v>
      </c>
      <c r="K52" s="113">
        <v>1459</v>
      </c>
      <c r="L52" s="113">
        <v>17213</v>
      </c>
      <c r="M52" s="113">
        <v>7942</v>
      </c>
      <c r="N52" s="113">
        <v>35736</v>
      </c>
      <c r="O52" s="113">
        <v>57366</v>
      </c>
      <c r="P52" s="113">
        <v>49032</v>
      </c>
      <c r="Q52" s="113">
        <v>234675</v>
      </c>
      <c r="R52" s="113" t="s">
        <v>29</v>
      </c>
      <c r="S52" s="113">
        <v>55656</v>
      </c>
      <c r="T52" s="113">
        <v>190</v>
      </c>
      <c r="U52" s="113">
        <v>7448</v>
      </c>
      <c r="V52" s="113">
        <v>52696</v>
      </c>
      <c r="W52" s="113">
        <v>7048</v>
      </c>
      <c r="X52" s="2">
        <v>57623</v>
      </c>
      <c r="Y52" s="2">
        <v>1125</v>
      </c>
      <c r="Z52" s="2">
        <v>268834</v>
      </c>
      <c r="AA52" s="2">
        <v>113088</v>
      </c>
      <c r="AB52" s="2">
        <v>252059</v>
      </c>
      <c r="AC52" t="s">
        <v>29</v>
      </c>
      <c r="AD52" s="66">
        <f t="shared" si="1"/>
        <v>24607.599999999999</v>
      </c>
      <c r="AE52" s="66">
        <f t="shared" si="2"/>
        <v>1.992555145564785</v>
      </c>
      <c r="AF52" s="66">
        <f t="shared" si="3"/>
        <v>138545.79999999999</v>
      </c>
      <c r="AG52" s="66">
        <f t="shared" si="4"/>
        <v>1.6938442017008095</v>
      </c>
    </row>
    <row r="53" spans="1:33" x14ac:dyDescent="0.25">
      <c r="A53" s="2" t="s">
        <v>54</v>
      </c>
      <c r="B53" s="113" t="s">
        <v>198</v>
      </c>
      <c r="C53" s="114" t="s">
        <v>148</v>
      </c>
      <c r="D53" s="113">
        <v>0</v>
      </c>
      <c r="E53" s="113">
        <v>10</v>
      </c>
      <c r="F53" s="113">
        <v>0</v>
      </c>
      <c r="G53" s="113">
        <v>2</v>
      </c>
      <c r="H53" s="112">
        <v>2</v>
      </c>
      <c r="I53" s="113">
        <v>1</v>
      </c>
      <c r="J53" s="113">
        <v>8</v>
      </c>
      <c r="K53" s="113">
        <v>2</v>
      </c>
      <c r="L53" s="113">
        <v>25</v>
      </c>
      <c r="M53" s="113">
        <v>21</v>
      </c>
      <c r="N53" s="113">
        <v>46</v>
      </c>
      <c r="O53" s="113">
        <v>271</v>
      </c>
      <c r="P53" s="113">
        <v>169</v>
      </c>
      <c r="Q53" s="113">
        <v>666</v>
      </c>
      <c r="R53" s="113" t="s">
        <v>29</v>
      </c>
      <c r="S53" s="113">
        <v>185</v>
      </c>
      <c r="T53" s="113">
        <v>160</v>
      </c>
      <c r="U53" s="113">
        <v>163</v>
      </c>
      <c r="V53" s="113">
        <v>86</v>
      </c>
      <c r="W53" s="113">
        <v>109</v>
      </c>
      <c r="X53" s="2">
        <v>598</v>
      </c>
      <c r="Y53" s="2">
        <v>546</v>
      </c>
      <c r="Z53" s="2">
        <v>526</v>
      </c>
      <c r="AA53" s="2">
        <v>428</v>
      </c>
      <c r="AB53" s="2">
        <v>404</v>
      </c>
      <c r="AC53" t="s">
        <v>29</v>
      </c>
      <c r="AD53" s="66">
        <f t="shared" si="1"/>
        <v>140.6</v>
      </c>
      <c r="AE53" s="66">
        <f t="shared" si="2"/>
        <v>1.20199146514936</v>
      </c>
      <c r="AF53" s="66">
        <f t="shared" si="3"/>
        <v>500.4</v>
      </c>
      <c r="AG53" s="66">
        <f t="shared" si="4"/>
        <v>1.3309352517985613</v>
      </c>
    </row>
    <row r="54" spans="1:33" x14ac:dyDescent="0.25">
      <c r="A54" s="2" t="s">
        <v>54</v>
      </c>
      <c r="B54" s="113" t="s">
        <v>149</v>
      </c>
      <c r="C54" s="114" t="s">
        <v>150</v>
      </c>
      <c r="D54" s="113">
        <v>0</v>
      </c>
      <c r="E54" s="113">
        <v>9</v>
      </c>
      <c r="F54" s="113">
        <v>2</v>
      </c>
      <c r="G54" s="113">
        <v>10</v>
      </c>
      <c r="H54" s="112">
        <v>5</v>
      </c>
      <c r="I54" s="113">
        <v>0</v>
      </c>
      <c r="J54" s="113">
        <v>14</v>
      </c>
      <c r="K54" s="113">
        <v>1</v>
      </c>
      <c r="L54" s="113">
        <v>41</v>
      </c>
      <c r="M54" s="113">
        <v>30</v>
      </c>
      <c r="N54" s="113">
        <v>21</v>
      </c>
      <c r="O54" s="113">
        <v>238</v>
      </c>
      <c r="P54" s="113">
        <v>155</v>
      </c>
      <c r="Q54" s="113">
        <v>518</v>
      </c>
      <c r="R54" s="113" t="s">
        <v>29</v>
      </c>
      <c r="S54" s="113">
        <v>116</v>
      </c>
      <c r="T54" s="113">
        <v>153</v>
      </c>
      <c r="U54" s="113">
        <v>1421</v>
      </c>
      <c r="V54" s="113">
        <v>2674</v>
      </c>
      <c r="W54" s="113">
        <v>2231</v>
      </c>
      <c r="X54" s="2">
        <v>508</v>
      </c>
      <c r="Y54" s="2">
        <v>842</v>
      </c>
      <c r="Z54" s="2">
        <v>10351</v>
      </c>
      <c r="AA54" s="2">
        <v>13569</v>
      </c>
      <c r="AB54" s="2">
        <v>10995</v>
      </c>
      <c r="AC54" t="s">
        <v>29</v>
      </c>
      <c r="AD54" s="66">
        <f t="shared" si="1"/>
        <v>1319</v>
      </c>
      <c r="AE54" s="66">
        <f t="shared" si="2"/>
        <v>0.11751326762699014</v>
      </c>
      <c r="AF54" s="66">
        <f t="shared" si="3"/>
        <v>7253</v>
      </c>
      <c r="AG54" s="66">
        <f t="shared" si="4"/>
        <v>7.1418723286915758E-2</v>
      </c>
    </row>
    <row r="55" spans="1:33" x14ac:dyDescent="0.25">
      <c r="A55" s="2" t="s">
        <v>54</v>
      </c>
      <c r="B55" s="113" t="s">
        <v>195</v>
      </c>
      <c r="C55" s="114" t="s">
        <v>151</v>
      </c>
      <c r="D55" s="113">
        <v>227</v>
      </c>
      <c r="E55" s="113">
        <v>3197</v>
      </c>
      <c r="F55" s="113">
        <v>16</v>
      </c>
      <c r="G55" s="113">
        <v>1994</v>
      </c>
      <c r="H55" s="112">
        <v>539</v>
      </c>
      <c r="I55" s="113">
        <v>46</v>
      </c>
      <c r="J55" s="113">
        <v>2803</v>
      </c>
      <c r="K55" s="113">
        <v>193</v>
      </c>
      <c r="L55" s="113">
        <v>9015</v>
      </c>
      <c r="M55" s="113">
        <v>7010</v>
      </c>
      <c r="N55" s="113">
        <v>3867</v>
      </c>
      <c r="O55" s="113">
        <v>43221</v>
      </c>
      <c r="P55" s="113">
        <v>38016</v>
      </c>
      <c r="Q55" s="113">
        <v>130268</v>
      </c>
      <c r="R55" s="113" t="s">
        <v>29</v>
      </c>
      <c r="S55" s="113">
        <v>7306</v>
      </c>
      <c r="T55" s="113">
        <v>0</v>
      </c>
      <c r="U55" s="113">
        <v>0</v>
      </c>
      <c r="V55" s="113">
        <v>0</v>
      </c>
      <c r="W55" s="113">
        <v>0</v>
      </c>
      <c r="X55" s="2">
        <v>9889</v>
      </c>
      <c r="Y55" s="2">
        <v>0</v>
      </c>
      <c r="Z55" s="2">
        <v>0</v>
      </c>
      <c r="AA55" s="2">
        <v>0</v>
      </c>
      <c r="AB55" s="2">
        <v>0</v>
      </c>
      <c r="AC55" t="s">
        <v>29</v>
      </c>
      <c r="AD55" s="66">
        <f t="shared" si="1"/>
        <v>1461.2</v>
      </c>
      <c r="AE55" s="66">
        <f t="shared" si="2"/>
        <v>26.016972351491923</v>
      </c>
      <c r="AF55" s="66">
        <f t="shared" si="3"/>
        <v>1977.8</v>
      </c>
      <c r="AG55" s="66">
        <f t="shared" si="4"/>
        <v>65.865102639296182</v>
      </c>
    </row>
    <row r="56" spans="1:33" x14ac:dyDescent="0.25">
      <c r="A56" s="2" t="s">
        <v>54</v>
      </c>
      <c r="B56" s="113" t="s">
        <v>152</v>
      </c>
      <c r="C56" s="114" t="s">
        <v>153</v>
      </c>
      <c r="D56" s="113">
        <v>0</v>
      </c>
      <c r="E56" s="113">
        <v>20</v>
      </c>
      <c r="F56" s="113">
        <v>2</v>
      </c>
      <c r="G56" s="113">
        <v>6</v>
      </c>
      <c r="H56" s="112">
        <v>0</v>
      </c>
      <c r="I56" s="113">
        <v>0</v>
      </c>
      <c r="J56" s="113">
        <v>9</v>
      </c>
      <c r="K56" s="113">
        <v>8</v>
      </c>
      <c r="L56" s="113">
        <v>45</v>
      </c>
      <c r="M56" s="113">
        <v>42</v>
      </c>
      <c r="N56" s="113">
        <v>45</v>
      </c>
      <c r="O56" s="113">
        <v>541</v>
      </c>
      <c r="P56" s="113">
        <v>318</v>
      </c>
      <c r="Q56" s="113">
        <v>1391</v>
      </c>
      <c r="R56" s="113" t="s">
        <v>29</v>
      </c>
      <c r="S56" s="113">
        <v>305</v>
      </c>
      <c r="T56" s="113">
        <v>380</v>
      </c>
      <c r="U56" s="113">
        <v>371</v>
      </c>
      <c r="V56" s="113">
        <v>383</v>
      </c>
      <c r="W56" s="113">
        <v>331</v>
      </c>
      <c r="X56" s="2">
        <v>1318</v>
      </c>
      <c r="Y56" s="2">
        <v>1629</v>
      </c>
      <c r="Z56" s="2">
        <v>1588</v>
      </c>
      <c r="AA56" s="2">
        <v>1495</v>
      </c>
      <c r="AB56" s="2">
        <v>1468</v>
      </c>
      <c r="AC56" t="s">
        <v>29</v>
      </c>
      <c r="AD56" s="66">
        <f t="shared" si="1"/>
        <v>354</v>
      </c>
      <c r="AE56" s="66">
        <f t="shared" si="2"/>
        <v>0.89830508474576276</v>
      </c>
      <c r="AF56" s="66">
        <f t="shared" si="3"/>
        <v>1499.6</v>
      </c>
      <c r="AG56" s="66">
        <f t="shared" si="4"/>
        <v>0.92758068818351569</v>
      </c>
    </row>
    <row r="57" spans="1:33" x14ac:dyDescent="0.25">
      <c r="A57" s="2" t="s">
        <v>15</v>
      </c>
      <c r="B57" s="113" t="s">
        <v>154</v>
      </c>
      <c r="C57" s="114" t="s">
        <v>155</v>
      </c>
      <c r="D57" s="113">
        <v>0</v>
      </c>
      <c r="E57" s="113">
        <v>5</v>
      </c>
      <c r="F57" s="113">
        <v>0</v>
      </c>
      <c r="G57" s="113">
        <v>4</v>
      </c>
      <c r="H57" s="112">
        <v>2</v>
      </c>
      <c r="I57" s="113">
        <v>0</v>
      </c>
      <c r="J57" s="113">
        <v>0</v>
      </c>
      <c r="K57" s="113">
        <v>0</v>
      </c>
      <c r="L57" s="113">
        <v>11</v>
      </c>
      <c r="M57" s="113">
        <v>13</v>
      </c>
      <c r="N57" s="113">
        <v>8</v>
      </c>
      <c r="O57" s="113">
        <v>178</v>
      </c>
      <c r="P57" s="113">
        <v>95</v>
      </c>
      <c r="Q57" s="113">
        <v>364</v>
      </c>
      <c r="R57" s="113" t="s">
        <v>29</v>
      </c>
      <c r="S57" s="113">
        <v>95</v>
      </c>
      <c r="T57" s="113">
        <v>120</v>
      </c>
      <c r="U57" s="113">
        <v>264</v>
      </c>
      <c r="V57" s="113">
        <v>71</v>
      </c>
      <c r="W57" s="113">
        <v>123</v>
      </c>
      <c r="X57" s="2">
        <v>346</v>
      </c>
      <c r="Y57" s="2">
        <v>599</v>
      </c>
      <c r="Z57" s="2">
        <v>455</v>
      </c>
      <c r="AA57" s="2">
        <v>273</v>
      </c>
      <c r="AB57" s="2">
        <v>442</v>
      </c>
      <c r="AC57" t="s">
        <v>29</v>
      </c>
      <c r="AD57" s="66">
        <f t="shared" si="1"/>
        <v>134.6</v>
      </c>
      <c r="AE57" s="66">
        <f t="shared" si="2"/>
        <v>0.70579494799405651</v>
      </c>
      <c r="AF57" s="66">
        <f t="shared" si="3"/>
        <v>423</v>
      </c>
      <c r="AG57" s="66">
        <f t="shared" si="4"/>
        <v>0.86052009456264777</v>
      </c>
    </row>
    <row r="58" spans="1:33" x14ac:dyDescent="0.25">
      <c r="A58" s="2" t="s">
        <v>15</v>
      </c>
      <c r="B58" s="113" t="s">
        <v>156</v>
      </c>
      <c r="C58" s="114" t="s">
        <v>157</v>
      </c>
      <c r="D58" s="113">
        <v>0</v>
      </c>
      <c r="E58" s="113">
        <v>0</v>
      </c>
      <c r="F58" s="113">
        <v>0</v>
      </c>
      <c r="G58" s="113">
        <v>1</v>
      </c>
      <c r="H58" s="112">
        <v>0</v>
      </c>
      <c r="I58" s="113">
        <v>0</v>
      </c>
      <c r="J58" s="113">
        <v>0</v>
      </c>
      <c r="K58" s="113">
        <v>0</v>
      </c>
      <c r="L58" s="113">
        <v>1</v>
      </c>
      <c r="M58" s="113">
        <v>2</v>
      </c>
      <c r="N58" s="113">
        <v>1</v>
      </c>
      <c r="O58" s="113">
        <v>19</v>
      </c>
      <c r="P58" s="113">
        <v>8</v>
      </c>
      <c r="Q58" s="113">
        <v>47</v>
      </c>
      <c r="R58" s="113" t="s">
        <v>29</v>
      </c>
      <c r="S58" s="113">
        <v>6</v>
      </c>
      <c r="T58" s="113">
        <v>0</v>
      </c>
      <c r="U58" s="113">
        <v>7</v>
      </c>
      <c r="V58" s="113">
        <v>12</v>
      </c>
      <c r="W58" s="113">
        <v>10</v>
      </c>
      <c r="X58" s="2">
        <v>10</v>
      </c>
      <c r="Y58" s="2">
        <v>4</v>
      </c>
      <c r="Z58" s="2">
        <v>98</v>
      </c>
      <c r="AA58" s="2">
        <v>52</v>
      </c>
      <c r="AB58" s="2">
        <v>85</v>
      </c>
      <c r="AC58" t="s">
        <v>29</v>
      </c>
      <c r="AD58" s="66">
        <f t="shared" si="1"/>
        <v>7</v>
      </c>
      <c r="AE58" s="66">
        <f t="shared" si="2"/>
        <v>1.1428571428571428</v>
      </c>
      <c r="AF58" s="66">
        <f t="shared" si="3"/>
        <v>49.8</v>
      </c>
      <c r="AG58" s="66">
        <f t="shared" si="4"/>
        <v>0.9437751004016065</v>
      </c>
    </row>
    <row r="59" spans="1:33" x14ac:dyDescent="0.25">
      <c r="A59" s="2" t="s">
        <v>15</v>
      </c>
      <c r="B59" s="113" t="s">
        <v>158</v>
      </c>
      <c r="C59" s="114" t="s">
        <v>159</v>
      </c>
      <c r="D59" s="113">
        <v>0</v>
      </c>
      <c r="E59" s="113">
        <v>7</v>
      </c>
      <c r="F59" s="113">
        <v>2</v>
      </c>
      <c r="G59" s="113">
        <v>6</v>
      </c>
      <c r="H59" s="112">
        <v>1</v>
      </c>
      <c r="I59" s="113">
        <v>0</v>
      </c>
      <c r="J59" s="113">
        <v>1</v>
      </c>
      <c r="K59" s="113">
        <v>7</v>
      </c>
      <c r="L59" s="113">
        <v>24</v>
      </c>
      <c r="M59" s="113">
        <v>34</v>
      </c>
      <c r="N59" s="113">
        <v>8</v>
      </c>
      <c r="O59" s="113">
        <v>348</v>
      </c>
      <c r="P59" s="113">
        <v>219</v>
      </c>
      <c r="Q59" s="113">
        <v>781</v>
      </c>
      <c r="R59" s="113" t="s">
        <v>29</v>
      </c>
      <c r="S59" s="113">
        <v>45</v>
      </c>
      <c r="T59" s="113">
        <v>0</v>
      </c>
      <c r="U59" s="113">
        <v>123</v>
      </c>
      <c r="V59" s="113">
        <v>432</v>
      </c>
      <c r="W59" s="113">
        <v>166</v>
      </c>
      <c r="X59" s="2">
        <v>58</v>
      </c>
      <c r="Y59" s="2">
        <v>5</v>
      </c>
      <c r="Z59" s="2">
        <v>1018</v>
      </c>
      <c r="AA59" s="2">
        <v>1263</v>
      </c>
      <c r="AB59" s="2">
        <v>931</v>
      </c>
      <c r="AC59" t="s">
        <v>29</v>
      </c>
      <c r="AD59" s="66">
        <f t="shared" si="1"/>
        <v>153.19999999999999</v>
      </c>
      <c r="AE59" s="66">
        <f t="shared" si="2"/>
        <v>1.4295039164490864</v>
      </c>
      <c r="AF59" s="66">
        <f t="shared" si="3"/>
        <v>655</v>
      </c>
      <c r="AG59" s="66">
        <f t="shared" si="4"/>
        <v>1.1923664122137405</v>
      </c>
    </row>
    <row r="60" spans="1:33" x14ac:dyDescent="0.25">
      <c r="A60" s="2" t="s">
        <v>15</v>
      </c>
      <c r="B60" s="113" t="s">
        <v>160</v>
      </c>
      <c r="C60" s="114" t="s">
        <v>161</v>
      </c>
      <c r="D60" s="113">
        <v>0</v>
      </c>
      <c r="E60" s="113">
        <v>0</v>
      </c>
      <c r="F60" s="113">
        <v>0</v>
      </c>
      <c r="G60" s="113">
        <v>0</v>
      </c>
      <c r="H60" s="112">
        <v>0</v>
      </c>
      <c r="I60" s="113">
        <v>0</v>
      </c>
      <c r="J60" s="113">
        <v>0</v>
      </c>
      <c r="K60" s="113">
        <v>0</v>
      </c>
      <c r="L60" s="113">
        <v>0</v>
      </c>
      <c r="M60" s="113">
        <v>1</v>
      </c>
      <c r="N60" s="113">
        <v>0</v>
      </c>
      <c r="O60" s="113">
        <v>5</v>
      </c>
      <c r="P60" s="113">
        <v>4</v>
      </c>
      <c r="Q60" s="113">
        <v>9</v>
      </c>
      <c r="R60" s="113" t="s">
        <v>29</v>
      </c>
      <c r="S60" s="113">
        <v>1</v>
      </c>
      <c r="T60" s="113">
        <v>0</v>
      </c>
      <c r="U60" s="113">
        <v>5</v>
      </c>
      <c r="V60" s="113">
        <v>1</v>
      </c>
      <c r="W60" s="113">
        <v>0</v>
      </c>
      <c r="X60" s="2">
        <v>2</v>
      </c>
      <c r="Y60" s="2">
        <v>9</v>
      </c>
      <c r="Z60" s="2">
        <v>17</v>
      </c>
      <c r="AA60" s="2">
        <v>7</v>
      </c>
      <c r="AB60" s="2">
        <v>8</v>
      </c>
      <c r="AC60" t="s">
        <v>29</v>
      </c>
      <c r="AD60" s="66">
        <f t="shared" si="1"/>
        <v>1.4</v>
      </c>
      <c r="AE60" s="66">
        <f t="shared" si="2"/>
        <v>2.8571428571428572</v>
      </c>
      <c r="AF60" s="66">
        <f t="shared" si="3"/>
        <v>8.6</v>
      </c>
      <c r="AG60" s="66">
        <f t="shared" si="4"/>
        <v>1.0465116279069768</v>
      </c>
    </row>
    <row r="61" spans="1:33" x14ac:dyDescent="0.25">
      <c r="A61" s="2" t="s">
        <v>15</v>
      </c>
      <c r="B61" s="113" t="s">
        <v>201</v>
      </c>
      <c r="C61" s="114" t="s">
        <v>162</v>
      </c>
      <c r="D61" s="113">
        <v>0</v>
      </c>
      <c r="E61" s="113">
        <v>0</v>
      </c>
      <c r="F61" s="113">
        <v>0</v>
      </c>
      <c r="G61" s="113">
        <v>0</v>
      </c>
      <c r="H61" s="112">
        <v>0</v>
      </c>
      <c r="I61" s="113">
        <v>0</v>
      </c>
      <c r="J61" s="113">
        <v>0</v>
      </c>
      <c r="K61" s="113">
        <v>0</v>
      </c>
      <c r="L61" s="113">
        <v>0</v>
      </c>
      <c r="M61" s="113">
        <v>0</v>
      </c>
      <c r="N61" s="113">
        <v>1</v>
      </c>
      <c r="O61" s="113">
        <v>0</v>
      </c>
      <c r="P61" s="113">
        <v>0</v>
      </c>
      <c r="Q61" s="113">
        <v>4</v>
      </c>
      <c r="R61" s="113" t="s">
        <v>29</v>
      </c>
      <c r="S61" s="113">
        <v>34</v>
      </c>
      <c r="T61" s="113">
        <v>0</v>
      </c>
      <c r="U61" s="113">
        <v>0</v>
      </c>
      <c r="V61" s="113">
        <v>0</v>
      </c>
      <c r="W61" s="113">
        <v>0</v>
      </c>
      <c r="X61" s="113">
        <v>41</v>
      </c>
      <c r="Y61" s="113">
        <v>0</v>
      </c>
      <c r="Z61" s="113">
        <v>4</v>
      </c>
      <c r="AA61" s="113">
        <v>0</v>
      </c>
      <c r="AB61" s="113">
        <v>1</v>
      </c>
      <c r="AC61" t="s">
        <v>29</v>
      </c>
      <c r="AD61" s="66">
        <v>0</v>
      </c>
      <c r="AE61" s="66">
        <v>0</v>
      </c>
      <c r="AF61" s="66">
        <v>0</v>
      </c>
      <c r="AG61" s="66">
        <v>0</v>
      </c>
    </row>
    <row r="62" spans="1:33" x14ac:dyDescent="0.25">
      <c r="A62" s="2" t="s">
        <v>15</v>
      </c>
      <c r="B62" s="113" t="s">
        <v>163</v>
      </c>
      <c r="C62" s="114" t="s">
        <v>164</v>
      </c>
      <c r="D62" s="113">
        <v>0</v>
      </c>
      <c r="E62" s="113">
        <v>3</v>
      </c>
      <c r="F62" s="113">
        <v>0</v>
      </c>
      <c r="G62" s="113">
        <v>3</v>
      </c>
      <c r="H62" s="112">
        <v>1</v>
      </c>
      <c r="I62" s="113">
        <v>0</v>
      </c>
      <c r="J62" s="113">
        <v>2</v>
      </c>
      <c r="K62" s="113">
        <v>0</v>
      </c>
      <c r="L62" s="113">
        <v>9</v>
      </c>
      <c r="M62" s="113">
        <v>9</v>
      </c>
      <c r="N62" s="113">
        <v>9</v>
      </c>
      <c r="O62" s="113">
        <v>145</v>
      </c>
      <c r="P62" s="113">
        <v>68</v>
      </c>
      <c r="Q62" s="113">
        <v>293</v>
      </c>
      <c r="R62" s="113" t="s">
        <v>29</v>
      </c>
      <c r="S62" s="113">
        <v>39</v>
      </c>
      <c r="T62" s="113">
        <v>9</v>
      </c>
      <c r="U62" s="113">
        <v>61</v>
      </c>
      <c r="V62" s="113">
        <v>77</v>
      </c>
      <c r="W62" s="113">
        <v>74</v>
      </c>
      <c r="X62" s="2">
        <v>97</v>
      </c>
      <c r="Y62" s="2">
        <v>49</v>
      </c>
      <c r="Z62" s="2">
        <v>365</v>
      </c>
      <c r="AA62" s="2">
        <v>416</v>
      </c>
      <c r="AB62" s="2">
        <v>338</v>
      </c>
      <c r="AC62" t="s">
        <v>29</v>
      </c>
      <c r="AD62" s="66">
        <f t="shared" si="1"/>
        <v>52</v>
      </c>
      <c r="AE62" s="66">
        <f t="shared" si="2"/>
        <v>1.3076923076923077</v>
      </c>
      <c r="AF62" s="66">
        <f t="shared" si="3"/>
        <v>253</v>
      </c>
      <c r="AG62" s="66">
        <f t="shared" si="4"/>
        <v>1.1581027667984189</v>
      </c>
    </row>
    <row r="63" spans="1:33" x14ac:dyDescent="0.25">
      <c r="A63" s="2" t="s">
        <v>15</v>
      </c>
      <c r="B63" s="113" t="s">
        <v>165</v>
      </c>
      <c r="C63" s="114" t="s">
        <v>166</v>
      </c>
      <c r="D63" s="113">
        <v>0</v>
      </c>
      <c r="E63" s="113">
        <v>0</v>
      </c>
      <c r="F63" s="113">
        <v>0</v>
      </c>
      <c r="G63" s="113">
        <v>0</v>
      </c>
      <c r="H63" s="112">
        <v>0</v>
      </c>
      <c r="I63" s="113">
        <v>0</v>
      </c>
      <c r="J63" s="113">
        <v>0</v>
      </c>
      <c r="K63" s="113">
        <v>1</v>
      </c>
      <c r="L63" s="113">
        <v>1</v>
      </c>
      <c r="M63" s="113">
        <v>5</v>
      </c>
      <c r="N63" s="113">
        <v>0</v>
      </c>
      <c r="O63" s="113">
        <v>20</v>
      </c>
      <c r="P63" s="113">
        <v>16</v>
      </c>
      <c r="Q63" s="113">
        <v>21</v>
      </c>
      <c r="R63" s="113" t="s">
        <v>29</v>
      </c>
      <c r="S63" s="113">
        <v>0</v>
      </c>
      <c r="T63" s="113">
        <v>0</v>
      </c>
      <c r="U63" s="113">
        <v>0</v>
      </c>
      <c r="V63" s="113">
        <v>0</v>
      </c>
      <c r="W63" s="113">
        <v>1</v>
      </c>
      <c r="X63" s="2">
        <v>1</v>
      </c>
      <c r="Y63" s="2">
        <v>0</v>
      </c>
      <c r="Z63" s="2">
        <v>0</v>
      </c>
      <c r="AA63" s="2">
        <v>0</v>
      </c>
      <c r="AB63" s="2">
        <v>1</v>
      </c>
      <c r="AC63" t="s">
        <v>29</v>
      </c>
      <c r="AD63" s="66">
        <f t="shared" si="1"/>
        <v>0.2</v>
      </c>
      <c r="AE63" s="66">
        <f t="shared" si="2"/>
        <v>80</v>
      </c>
      <c r="AF63" s="66">
        <f t="shared" si="3"/>
        <v>0.4</v>
      </c>
      <c r="AG63" s="66">
        <f t="shared" si="4"/>
        <v>52.5</v>
      </c>
    </row>
    <row r="64" spans="1:33" x14ac:dyDescent="0.25">
      <c r="A64" s="2" t="s">
        <v>15</v>
      </c>
      <c r="B64" s="113" t="s">
        <v>167</v>
      </c>
      <c r="C64" s="114" t="s">
        <v>168</v>
      </c>
      <c r="D64" s="113">
        <v>0</v>
      </c>
      <c r="E64" s="113">
        <v>14</v>
      </c>
      <c r="F64" s="113">
        <v>2</v>
      </c>
      <c r="G64" s="113">
        <v>21</v>
      </c>
      <c r="H64" s="112">
        <v>1</v>
      </c>
      <c r="I64" s="113">
        <v>0</v>
      </c>
      <c r="J64" s="113">
        <v>1</v>
      </c>
      <c r="K64" s="113">
        <v>16</v>
      </c>
      <c r="L64" s="113">
        <v>55</v>
      </c>
      <c r="M64" s="113">
        <v>65</v>
      </c>
      <c r="N64" s="113">
        <v>63</v>
      </c>
      <c r="O64" s="113">
        <v>1046</v>
      </c>
      <c r="P64" s="113">
        <v>516</v>
      </c>
      <c r="Q64" s="113">
        <v>1753</v>
      </c>
      <c r="R64" s="113" t="s">
        <v>29</v>
      </c>
      <c r="S64" s="113">
        <v>1075</v>
      </c>
      <c r="T64" s="113">
        <v>1137</v>
      </c>
      <c r="U64" s="113">
        <v>3903</v>
      </c>
      <c r="V64" s="113">
        <v>1095</v>
      </c>
      <c r="W64" s="113">
        <v>1316</v>
      </c>
      <c r="X64" s="2">
        <v>3200</v>
      </c>
      <c r="Y64" s="2">
        <v>4290</v>
      </c>
      <c r="Z64" s="2">
        <v>5648</v>
      </c>
      <c r="AA64" s="2">
        <v>2891</v>
      </c>
      <c r="AB64" s="2">
        <v>3593</v>
      </c>
      <c r="AC64" t="s">
        <v>29</v>
      </c>
      <c r="AD64" s="66">
        <f t="shared" si="1"/>
        <v>1705.2</v>
      </c>
      <c r="AE64" s="66">
        <f t="shared" si="2"/>
        <v>0.30260380014074595</v>
      </c>
      <c r="AF64" s="66">
        <f t="shared" si="3"/>
        <v>3924.4</v>
      </c>
      <c r="AG64" s="66">
        <f t="shared" si="4"/>
        <v>0.44669248802364692</v>
      </c>
    </row>
    <row r="65" spans="1:33" x14ac:dyDescent="0.25">
      <c r="A65" s="2" t="s">
        <v>15</v>
      </c>
      <c r="B65" s="113" t="s">
        <v>169</v>
      </c>
      <c r="C65" s="114" t="s">
        <v>170</v>
      </c>
      <c r="D65" s="113">
        <v>0</v>
      </c>
      <c r="E65" s="113">
        <v>0</v>
      </c>
      <c r="F65" s="113">
        <v>0</v>
      </c>
      <c r="G65" s="113">
        <v>0</v>
      </c>
      <c r="H65" s="112">
        <v>0</v>
      </c>
      <c r="I65" s="113">
        <v>0</v>
      </c>
      <c r="J65" s="113">
        <v>0</v>
      </c>
      <c r="K65" s="113">
        <v>0</v>
      </c>
      <c r="L65" s="113">
        <v>0</v>
      </c>
      <c r="M65" s="113">
        <v>0</v>
      </c>
      <c r="N65" s="113">
        <v>0</v>
      </c>
      <c r="O65" s="113">
        <v>0</v>
      </c>
      <c r="P65" s="113">
        <v>0</v>
      </c>
      <c r="Q65" s="113">
        <v>0</v>
      </c>
      <c r="R65" s="113" t="s">
        <v>29</v>
      </c>
      <c r="S65" s="113">
        <v>0</v>
      </c>
      <c r="T65" s="113">
        <v>0</v>
      </c>
      <c r="U65" s="113">
        <v>0</v>
      </c>
      <c r="V65" s="113">
        <v>0</v>
      </c>
      <c r="W65" s="113">
        <v>0</v>
      </c>
      <c r="X65" s="2">
        <v>0</v>
      </c>
      <c r="Y65" s="2">
        <v>1</v>
      </c>
      <c r="Z65" s="2">
        <v>1</v>
      </c>
      <c r="AA65" s="2">
        <v>0</v>
      </c>
      <c r="AB65" s="2">
        <v>2</v>
      </c>
      <c r="AC65" t="s">
        <v>29</v>
      </c>
      <c r="AD65" s="66">
        <f t="shared" ref="AD65:AD77" si="9">AVERAGE(S65:W65)</f>
        <v>0</v>
      </c>
      <c r="AE65" s="66" t="str">
        <f t="shared" ref="AE65:AE77" si="10">IF(AVERAGE(S65:W65)&gt;0,SUM(P65/AD65),"")</f>
        <v/>
      </c>
      <c r="AF65" s="66">
        <f t="shared" ref="AF65:AF77" si="11">AVERAGE(X65:AB65)</f>
        <v>0.8</v>
      </c>
      <c r="AG65" s="66">
        <f t="shared" ref="AG65:AG77" si="12">IF(AVERAGE(X65:AB65)&gt;0,SUM(Q65/AF65),  "")</f>
        <v>0</v>
      </c>
    </row>
    <row r="66" spans="1:33" x14ac:dyDescent="0.25">
      <c r="A66" s="2" t="s">
        <v>16</v>
      </c>
      <c r="B66" s="113" t="s">
        <v>171</v>
      </c>
      <c r="C66" s="114" t="s">
        <v>172</v>
      </c>
      <c r="D66" s="113">
        <v>0</v>
      </c>
      <c r="E66" s="113">
        <v>0</v>
      </c>
      <c r="F66" s="113">
        <v>0</v>
      </c>
      <c r="G66" s="113">
        <v>0</v>
      </c>
      <c r="H66" s="112">
        <v>0</v>
      </c>
      <c r="I66" s="113">
        <v>0</v>
      </c>
      <c r="J66" s="113">
        <v>0</v>
      </c>
      <c r="K66" s="113">
        <v>0</v>
      </c>
      <c r="L66" s="113">
        <v>0</v>
      </c>
      <c r="M66" s="113">
        <v>0</v>
      </c>
      <c r="N66" s="113">
        <v>0</v>
      </c>
      <c r="O66" s="113">
        <v>0</v>
      </c>
      <c r="P66" s="113">
        <v>0</v>
      </c>
      <c r="Q66" s="113">
        <v>0</v>
      </c>
      <c r="R66" s="113" t="s">
        <v>29</v>
      </c>
      <c r="S66" s="113">
        <v>0</v>
      </c>
      <c r="T66" s="113">
        <v>0</v>
      </c>
      <c r="U66" s="113">
        <v>0</v>
      </c>
      <c r="V66" s="113">
        <v>0</v>
      </c>
      <c r="W66" s="113">
        <v>0</v>
      </c>
      <c r="X66" s="2">
        <v>0</v>
      </c>
      <c r="Y66" s="2">
        <v>0</v>
      </c>
      <c r="Z66" s="2">
        <v>0</v>
      </c>
      <c r="AA66" s="2">
        <v>0</v>
      </c>
      <c r="AB66" s="2">
        <v>0</v>
      </c>
      <c r="AC66" t="s">
        <v>29</v>
      </c>
      <c r="AD66" s="66">
        <f t="shared" si="9"/>
        <v>0</v>
      </c>
      <c r="AE66" s="66" t="str">
        <f t="shared" si="10"/>
        <v/>
      </c>
      <c r="AF66" s="66">
        <f t="shared" si="11"/>
        <v>0</v>
      </c>
      <c r="AG66" s="66" t="str">
        <f t="shared" si="12"/>
        <v/>
      </c>
    </row>
    <row r="67" spans="1:33" x14ac:dyDescent="0.25">
      <c r="A67" s="2" t="s">
        <v>16</v>
      </c>
      <c r="B67" s="113" t="s">
        <v>173</v>
      </c>
      <c r="C67" s="114" t="s">
        <v>174</v>
      </c>
      <c r="D67" s="113">
        <v>0</v>
      </c>
      <c r="E67" s="113">
        <v>0</v>
      </c>
      <c r="F67" s="113">
        <v>0</v>
      </c>
      <c r="G67" s="113">
        <v>0</v>
      </c>
      <c r="H67" s="112">
        <v>0</v>
      </c>
      <c r="I67" s="113">
        <v>0</v>
      </c>
      <c r="J67" s="113">
        <v>0</v>
      </c>
      <c r="K67" s="113">
        <v>0</v>
      </c>
      <c r="L67" s="113">
        <v>0</v>
      </c>
      <c r="M67" s="113">
        <v>0</v>
      </c>
      <c r="N67" s="113">
        <v>0</v>
      </c>
      <c r="O67" s="113">
        <v>0</v>
      </c>
      <c r="P67" s="113">
        <v>0</v>
      </c>
      <c r="Q67" s="113">
        <v>0</v>
      </c>
      <c r="R67" s="113" t="s">
        <v>29</v>
      </c>
      <c r="S67" s="113">
        <v>0</v>
      </c>
      <c r="T67" s="113">
        <v>0</v>
      </c>
      <c r="U67" s="113">
        <v>0</v>
      </c>
      <c r="V67" s="113">
        <v>0</v>
      </c>
      <c r="W67" s="113">
        <v>0</v>
      </c>
      <c r="X67" s="2">
        <v>0</v>
      </c>
      <c r="Y67" s="2">
        <v>0</v>
      </c>
      <c r="Z67" s="2">
        <v>0</v>
      </c>
      <c r="AA67" s="2">
        <v>0</v>
      </c>
      <c r="AB67" s="2">
        <v>0</v>
      </c>
      <c r="AC67" t="s">
        <v>29</v>
      </c>
      <c r="AD67" s="66">
        <f t="shared" si="9"/>
        <v>0</v>
      </c>
      <c r="AE67" s="66" t="str">
        <f t="shared" si="10"/>
        <v/>
      </c>
      <c r="AF67" s="66">
        <f t="shared" si="11"/>
        <v>0</v>
      </c>
      <c r="AG67" s="66" t="str">
        <f t="shared" si="12"/>
        <v/>
      </c>
    </row>
    <row r="68" spans="1:33" x14ac:dyDescent="0.25">
      <c r="A68" s="2" t="s">
        <v>16</v>
      </c>
      <c r="B68" s="113" t="s">
        <v>175</v>
      </c>
      <c r="C68" s="114" t="s">
        <v>176</v>
      </c>
      <c r="D68" s="113">
        <v>0</v>
      </c>
      <c r="E68" s="113">
        <v>0</v>
      </c>
      <c r="F68" s="113">
        <v>0</v>
      </c>
      <c r="G68" s="113">
        <v>0</v>
      </c>
      <c r="H68" s="112">
        <v>0</v>
      </c>
      <c r="I68" s="113">
        <v>0</v>
      </c>
      <c r="J68" s="113">
        <v>0</v>
      </c>
      <c r="K68" s="113">
        <v>0</v>
      </c>
      <c r="L68" s="113">
        <v>0</v>
      </c>
      <c r="M68" s="113">
        <v>0</v>
      </c>
      <c r="N68" s="113">
        <v>0</v>
      </c>
      <c r="O68" s="113">
        <v>5</v>
      </c>
      <c r="P68" s="113">
        <v>2</v>
      </c>
      <c r="Q68" s="113">
        <v>16</v>
      </c>
      <c r="R68" s="113" t="s">
        <v>29</v>
      </c>
      <c r="S68" s="113">
        <v>1</v>
      </c>
      <c r="T68" s="113">
        <v>7</v>
      </c>
      <c r="U68" s="113">
        <v>5</v>
      </c>
      <c r="V68" s="113">
        <v>0</v>
      </c>
      <c r="W68" s="113">
        <v>3</v>
      </c>
      <c r="X68" s="2">
        <v>12</v>
      </c>
      <c r="Y68" s="2">
        <v>19</v>
      </c>
      <c r="Z68" s="2">
        <v>15</v>
      </c>
      <c r="AA68" s="2">
        <v>18</v>
      </c>
      <c r="AB68" s="2">
        <v>25</v>
      </c>
      <c r="AC68" t="s">
        <v>29</v>
      </c>
      <c r="AD68" s="66">
        <f t="shared" si="9"/>
        <v>3.2</v>
      </c>
      <c r="AE68" s="66">
        <f t="shared" si="10"/>
        <v>0.625</v>
      </c>
      <c r="AF68" s="66">
        <f t="shared" si="11"/>
        <v>17.8</v>
      </c>
      <c r="AG68" s="66">
        <f t="shared" si="12"/>
        <v>0.898876404494382</v>
      </c>
    </row>
    <row r="69" spans="1:33" x14ac:dyDescent="0.25">
      <c r="A69" s="2" t="s">
        <v>16</v>
      </c>
      <c r="B69" s="113" t="s">
        <v>177</v>
      </c>
      <c r="C69" s="114" t="s">
        <v>178</v>
      </c>
      <c r="D69" s="113">
        <v>0</v>
      </c>
      <c r="E69" s="113">
        <v>1</v>
      </c>
      <c r="F69" s="113">
        <v>0</v>
      </c>
      <c r="G69" s="113">
        <v>4</v>
      </c>
      <c r="H69" s="112">
        <v>0</v>
      </c>
      <c r="I69" s="113">
        <v>0</v>
      </c>
      <c r="J69" s="113">
        <v>0</v>
      </c>
      <c r="K69" s="113">
        <v>0</v>
      </c>
      <c r="L69" s="113">
        <v>5</v>
      </c>
      <c r="M69" s="113">
        <v>8</v>
      </c>
      <c r="N69" s="113">
        <v>12</v>
      </c>
      <c r="O69" s="113">
        <v>85</v>
      </c>
      <c r="P69" s="113">
        <v>45</v>
      </c>
      <c r="Q69" s="113">
        <v>202</v>
      </c>
      <c r="R69" s="113" t="s">
        <v>29</v>
      </c>
      <c r="S69" s="113">
        <v>56</v>
      </c>
      <c r="T69" s="113">
        <v>124</v>
      </c>
      <c r="U69" s="113">
        <v>25</v>
      </c>
      <c r="V69" s="113">
        <v>22</v>
      </c>
      <c r="W69" s="113">
        <v>40</v>
      </c>
      <c r="X69" s="2">
        <v>164</v>
      </c>
      <c r="Y69" s="2">
        <v>215</v>
      </c>
      <c r="Z69" s="2">
        <v>91</v>
      </c>
      <c r="AA69" s="2">
        <v>124</v>
      </c>
      <c r="AB69" s="2">
        <v>131</v>
      </c>
      <c r="AC69" t="s">
        <v>29</v>
      </c>
      <c r="AD69" s="66">
        <f t="shared" si="9"/>
        <v>53.4</v>
      </c>
      <c r="AE69" s="66">
        <f t="shared" si="10"/>
        <v>0.84269662921348321</v>
      </c>
      <c r="AF69" s="66">
        <f t="shared" si="11"/>
        <v>145</v>
      </c>
      <c r="AG69" s="66">
        <f t="shared" si="12"/>
        <v>1.393103448275862</v>
      </c>
    </row>
    <row r="70" spans="1:33" x14ac:dyDescent="0.25">
      <c r="A70" s="2" t="s">
        <v>16</v>
      </c>
      <c r="B70" s="113" t="s">
        <v>179</v>
      </c>
      <c r="C70" s="114" t="s">
        <v>180</v>
      </c>
      <c r="D70" s="113">
        <v>0</v>
      </c>
      <c r="E70" s="113">
        <v>0</v>
      </c>
      <c r="F70" s="113">
        <v>0</v>
      </c>
      <c r="G70" s="113">
        <v>0</v>
      </c>
      <c r="H70" s="112">
        <v>0</v>
      </c>
      <c r="I70" s="113">
        <v>0</v>
      </c>
      <c r="J70" s="113">
        <v>0</v>
      </c>
      <c r="K70" s="113">
        <v>0</v>
      </c>
      <c r="L70" s="113">
        <v>0</v>
      </c>
      <c r="M70" s="113">
        <v>0</v>
      </c>
      <c r="N70" s="113">
        <v>0</v>
      </c>
      <c r="O70" s="113">
        <v>0</v>
      </c>
      <c r="P70" s="113">
        <v>0</v>
      </c>
      <c r="Q70" s="113">
        <v>0</v>
      </c>
      <c r="R70" s="113" t="s">
        <v>29</v>
      </c>
      <c r="S70" s="113">
        <v>0</v>
      </c>
      <c r="T70" s="113">
        <v>0</v>
      </c>
      <c r="U70" s="113">
        <v>0</v>
      </c>
      <c r="V70" s="113">
        <v>0</v>
      </c>
      <c r="W70" s="113">
        <v>0</v>
      </c>
      <c r="X70" s="2">
        <v>0</v>
      </c>
      <c r="Y70" s="2">
        <v>0</v>
      </c>
      <c r="Z70" s="2">
        <v>0</v>
      </c>
      <c r="AA70" s="2">
        <v>0</v>
      </c>
      <c r="AB70" s="2">
        <v>0</v>
      </c>
      <c r="AC70" t="s">
        <v>29</v>
      </c>
      <c r="AD70" s="66">
        <f t="shared" si="9"/>
        <v>0</v>
      </c>
      <c r="AE70" s="66" t="str">
        <f t="shared" si="10"/>
        <v/>
      </c>
      <c r="AF70" s="66">
        <f t="shared" si="11"/>
        <v>0</v>
      </c>
      <c r="AG70" s="66" t="str">
        <f t="shared" si="12"/>
        <v/>
      </c>
    </row>
    <row r="71" spans="1:33" x14ac:dyDescent="0.25">
      <c r="A71" s="2" t="s">
        <v>16</v>
      </c>
      <c r="B71" s="113" t="s">
        <v>199</v>
      </c>
      <c r="C71" s="114" t="s">
        <v>181</v>
      </c>
      <c r="D71" s="113">
        <v>0</v>
      </c>
      <c r="E71" s="113">
        <v>0</v>
      </c>
      <c r="F71" s="113">
        <v>0</v>
      </c>
      <c r="G71" s="113">
        <v>0</v>
      </c>
      <c r="H71" s="112">
        <v>0</v>
      </c>
      <c r="I71" s="113">
        <v>0</v>
      </c>
      <c r="J71" s="113">
        <v>0</v>
      </c>
      <c r="K71" s="113">
        <v>0</v>
      </c>
      <c r="L71" s="113">
        <v>0</v>
      </c>
      <c r="M71" s="113">
        <v>2</v>
      </c>
      <c r="N71" s="113">
        <v>2</v>
      </c>
      <c r="O71" s="113">
        <v>4</v>
      </c>
      <c r="P71" s="113">
        <v>4</v>
      </c>
      <c r="Q71" s="113">
        <v>146</v>
      </c>
      <c r="R71" s="113" t="s">
        <v>29</v>
      </c>
      <c r="S71" s="113">
        <v>2</v>
      </c>
      <c r="T71" s="113">
        <v>0</v>
      </c>
      <c r="U71" s="113">
        <v>0</v>
      </c>
      <c r="V71" s="113">
        <v>0</v>
      </c>
      <c r="W71" s="113">
        <v>0</v>
      </c>
      <c r="X71" s="2">
        <v>2</v>
      </c>
      <c r="Y71" s="2">
        <v>0</v>
      </c>
      <c r="Z71" s="2">
        <v>0</v>
      </c>
      <c r="AA71" s="2">
        <v>0</v>
      </c>
      <c r="AB71" s="2">
        <v>0</v>
      </c>
      <c r="AC71" t="s">
        <v>29</v>
      </c>
      <c r="AD71" s="66">
        <f t="shared" si="9"/>
        <v>0.4</v>
      </c>
      <c r="AE71" s="66">
        <f t="shared" si="10"/>
        <v>10</v>
      </c>
      <c r="AF71" s="66">
        <f t="shared" si="11"/>
        <v>0.4</v>
      </c>
      <c r="AG71" s="66">
        <f t="shared" si="12"/>
        <v>365</v>
      </c>
    </row>
    <row r="72" spans="1:33" x14ac:dyDescent="0.25">
      <c r="A72" s="2" t="s">
        <v>16</v>
      </c>
      <c r="B72" s="113" t="s">
        <v>182</v>
      </c>
      <c r="C72" s="114" t="s">
        <v>183</v>
      </c>
      <c r="D72" s="113">
        <v>0</v>
      </c>
      <c r="E72" s="113">
        <v>0</v>
      </c>
      <c r="F72" s="113">
        <v>0</v>
      </c>
      <c r="G72" s="113">
        <v>0</v>
      </c>
      <c r="H72" s="112">
        <v>0</v>
      </c>
      <c r="I72" s="113">
        <v>0</v>
      </c>
      <c r="J72" s="113">
        <v>0</v>
      </c>
      <c r="K72" s="113">
        <v>0</v>
      </c>
      <c r="L72" s="113">
        <v>0</v>
      </c>
      <c r="M72" s="113">
        <v>0</v>
      </c>
      <c r="N72" s="113">
        <v>0</v>
      </c>
      <c r="O72" s="113">
        <v>12</v>
      </c>
      <c r="P72" s="113">
        <v>8</v>
      </c>
      <c r="Q72" s="113">
        <v>47</v>
      </c>
      <c r="R72" s="113" t="s">
        <v>29</v>
      </c>
      <c r="S72" s="113">
        <v>7</v>
      </c>
      <c r="T72" s="113">
        <v>6</v>
      </c>
      <c r="U72" s="113">
        <v>13</v>
      </c>
      <c r="V72" s="113">
        <v>3</v>
      </c>
      <c r="W72" s="113">
        <v>4</v>
      </c>
      <c r="X72" s="2">
        <v>39</v>
      </c>
      <c r="Y72" s="2">
        <v>59</v>
      </c>
      <c r="Z72" s="2">
        <v>31</v>
      </c>
      <c r="AA72" s="2">
        <v>12</v>
      </c>
      <c r="AB72" s="2">
        <v>19</v>
      </c>
      <c r="AC72" t="s">
        <v>29</v>
      </c>
      <c r="AD72" s="66">
        <f t="shared" si="9"/>
        <v>6.6</v>
      </c>
      <c r="AE72" s="66">
        <f t="shared" si="10"/>
        <v>1.2121212121212122</v>
      </c>
      <c r="AF72" s="66">
        <f t="shared" si="11"/>
        <v>32</v>
      </c>
      <c r="AG72" s="66">
        <f t="shared" si="12"/>
        <v>1.46875</v>
      </c>
    </row>
    <row r="73" spans="1:33" x14ac:dyDescent="0.25">
      <c r="A73" s="2" t="s">
        <v>16</v>
      </c>
      <c r="B73" s="113" t="s">
        <v>184</v>
      </c>
      <c r="C73" s="114" t="s">
        <v>185</v>
      </c>
      <c r="D73" s="113">
        <v>0</v>
      </c>
      <c r="E73" s="113">
        <v>5</v>
      </c>
      <c r="F73" s="113">
        <v>0</v>
      </c>
      <c r="G73" s="113">
        <v>10</v>
      </c>
      <c r="H73" s="112">
        <v>1</v>
      </c>
      <c r="I73" s="113">
        <v>1</v>
      </c>
      <c r="J73" s="113">
        <v>2</v>
      </c>
      <c r="K73" s="113">
        <v>0</v>
      </c>
      <c r="L73" s="113">
        <v>19</v>
      </c>
      <c r="M73" s="113">
        <v>14</v>
      </c>
      <c r="N73" s="113">
        <v>19</v>
      </c>
      <c r="O73" s="113">
        <v>189</v>
      </c>
      <c r="P73" s="113">
        <v>117</v>
      </c>
      <c r="Q73" s="113">
        <v>463</v>
      </c>
      <c r="R73" s="113" t="s">
        <v>29</v>
      </c>
      <c r="S73" s="113">
        <v>120</v>
      </c>
      <c r="T73" s="113">
        <v>183</v>
      </c>
      <c r="U73" s="113">
        <v>144</v>
      </c>
      <c r="V73" s="113">
        <v>146</v>
      </c>
      <c r="W73" s="113">
        <v>108</v>
      </c>
      <c r="X73" s="2">
        <v>469</v>
      </c>
      <c r="Y73" s="2">
        <v>501</v>
      </c>
      <c r="Z73" s="2">
        <v>554</v>
      </c>
      <c r="AA73" s="2">
        <v>596</v>
      </c>
      <c r="AB73" s="2">
        <v>448</v>
      </c>
      <c r="AC73" t="s">
        <v>29</v>
      </c>
      <c r="AD73" s="66">
        <f t="shared" si="9"/>
        <v>140.19999999999999</v>
      </c>
      <c r="AE73" s="66">
        <f t="shared" si="10"/>
        <v>0.83452211126961495</v>
      </c>
      <c r="AF73" s="66">
        <f t="shared" si="11"/>
        <v>513.6</v>
      </c>
      <c r="AG73" s="66">
        <f t="shared" si="12"/>
        <v>0.90147975077881615</v>
      </c>
    </row>
    <row r="74" spans="1:33" x14ac:dyDescent="0.25">
      <c r="A74" s="2" t="s">
        <v>16</v>
      </c>
      <c r="B74" s="113" t="s">
        <v>186</v>
      </c>
      <c r="C74" s="114" t="s">
        <v>187</v>
      </c>
      <c r="D74" s="113">
        <v>0</v>
      </c>
      <c r="E74" s="113">
        <v>0</v>
      </c>
      <c r="F74" s="113">
        <v>0</v>
      </c>
      <c r="G74" s="113">
        <v>0</v>
      </c>
      <c r="H74" s="112">
        <v>0</v>
      </c>
      <c r="I74" s="113">
        <v>0</v>
      </c>
      <c r="J74" s="113">
        <v>0</v>
      </c>
      <c r="K74" s="113">
        <v>0</v>
      </c>
      <c r="L74" s="113">
        <v>0</v>
      </c>
      <c r="M74" s="113">
        <v>0</v>
      </c>
      <c r="N74" s="113">
        <v>0</v>
      </c>
      <c r="O74" s="113">
        <v>0</v>
      </c>
      <c r="P74" s="113">
        <v>0</v>
      </c>
      <c r="Q74" s="113">
        <v>0</v>
      </c>
      <c r="R74" s="113" t="s">
        <v>29</v>
      </c>
      <c r="S74" s="113">
        <v>0</v>
      </c>
      <c r="T74" s="113">
        <v>0</v>
      </c>
      <c r="U74" s="113">
        <v>0</v>
      </c>
      <c r="V74" s="113">
        <v>0</v>
      </c>
      <c r="W74" s="113">
        <v>0</v>
      </c>
      <c r="X74" s="2">
        <v>0</v>
      </c>
      <c r="Y74" s="2">
        <v>0</v>
      </c>
      <c r="Z74" s="2">
        <v>0</v>
      </c>
      <c r="AA74" s="2">
        <v>0</v>
      </c>
      <c r="AB74" s="2">
        <v>0</v>
      </c>
      <c r="AC74" t="s">
        <v>29</v>
      </c>
      <c r="AD74" s="66">
        <f t="shared" si="9"/>
        <v>0</v>
      </c>
      <c r="AE74" s="66" t="str">
        <f t="shared" si="10"/>
        <v/>
      </c>
      <c r="AF74" s="66">
        <f t="shared" si="11"/>
        <v>0</v>
      </c>
      <c r="AG74" s="66" t="str">
        <f t="shared" si="12"/>
        <v/>
      </c>
    </row>
    <row r="75" spans="1:33" x14ac:dyDescent="0.25">
      <c r="A75" s="2" t="s">
        <v>16</v>
      </c>
      <c r="B75" s="113" t="s">
        <v>188</v>
      </c>
      <c r="C75" s="114" t="s">
        <v>189</v>
      </c>
      <c r="D75" s="113">
        <v>0</v>
      </c>
      <c r="E75" s="113">
        <v>0</v>
      </c>
      <c r="F75" s="113">
        <v>0</v>
      </c>
      <c r="G75" s="113">
        <v>0</v>
      </c>
      <c r="H75" s="112">
        <v>0</v>
      </c>
      <c r="I75" s="113">
        <v>0</v>
      </c>
      <c r="J75" s="113">
        <v>0</v>
      </c>
      <c r="K75" s="113">
        <v>0</v>
      </c>
      <c r="L75" s="113">
        <v>0</v>
      </c>
      <c r="M75" s="113">
        <v>0</v>
      </c>
      <c r="N75" s="113">
        <v>0</v>
      </c>
      <c r="O75" s="113">
        <v>0</v>
      </c>
      <c r="P75" s="113">
        <v>0</v>
      </c>
      <c r="Q75" s="113">
        <v>0</v>
      </c>
      <c r="R75" s="113" t="s">
        <v>29</v>
      </c>
      <c r="S75" s="113">
        <v>0</v>
      </c>
      <c r="T75" s="113">
        <v>0</v>
      </c>
      <c r="U75" s="113">
        <v>1</v>
      </c>
      <c r="V75" s="113">
        <v>0</v>
      </c>
      <c r="W75" s="113">
        <v>0</v>
      </c>
      <c r="X75" s="2">
        <v>0</v>
      </c>
      <c r="Y75" s="2">
        <v>1</v>
      </c>
      <c r="Z75" s="2">
        <v>1</v>
      </c>
      <c r="AA75" s="2">
        <v>0</v>
      </c>
      <c r="AB75" s="2">
        <v>0</v>
      </c>
      <c r="AD75" s="66">
        <f t="shared" si="9"/>
        <v>0.2</v>
      </c>
      <c r="AE75" s="66">
        <f t="shared" si="10"/>
        <v>0</v>
      </c>
      <c r="AF75" s="66">
        <f t="shared" si="11"/>
        <v>0.4</v>
      </c>
      <c r="AG75" s="66">
        <f t="shared" si="12"/>
        <v>0</v>
      </c>
    </row>
    <row r="76" spans="1:33" x14ac:dyDescent="0.25">
      <c r="A76" s="2" t="s">
        <v>50</v>
      </c>
      <c r="B76" s="113" t="s">
        <v>196</v>
      </c>
      <c r="C76" s="114" t="s">
        <v>190</v>
      </c>
      <c r="D76" s="113">
        <v>0</v>
      </c>
      <c r="E76" s="113">
        <v>24</v>
      </c>
      <c r="F76" s="113">
        <v>3</v>
      </c>
      <c r="G76" s="113">
        <v>22</v>
      </c>
      <c r="H76" s="112">
        <v>7</v>
      </c>
      <c r="I76" s="113">
        <v>0</v>
      </c>
      <c r="J76" s="113">
        <v>21</v>
      </c>
      <c r="K76" s="113">
        <v>8</v>
      </c>
      <c r="L76" s="113">
        <v>85</v>
      </c>
      <c r="M76" s="113">
        <v>98</v>
      </c>
      <c r="N76" s="113">
        <v>29</v>
      </c>
      <c r="O76" s="113">
        <v>918</v>
      </c>
      <c r="P76" s="113">
        <v>541</v>
      </c>
      <c r="Q76" s="113">
        <v>1784</v>
      </c>
      <c r="R76" s="113" t="s">
        <v>29</v>
      </c>
      <c r="S76" s="113">
        <v>169</v>
      </c>
      <c r="T76" s="113">
        <v>15</v>
      </c>
      <c r="U76" s="113">
        <v>3</v>
      </c>
      <c r="V76" s="113">
        <v>2</v>
      </c>
      <c r="W76" s="113">
        <v>0</v>
      </c>
      <c r="X76" s="2">
        <v>479</v>
      </c>
      <c r="Y76" s="2">
        <v>23</v>
      </c>
      <c r="Z76" s="2">
        <v>3</v>
      </c>
      <c r="AA76" s="2">
        <v>4</v>
      </c>
      <c r="AB76" s="2">
        <v>0</v>
      </c>
      <c r="AD76" s="66">
        <f t="shared" si="9"/>
        <v>37.799999999999997</v>
      </c>
      <c r="AE76" s="66">
        <f t="shared" si="10"/>
        <v>14.312169312169313</v>
      </c>
      <c r="AF76" s="66">
        <f t="shared" si="11"/>
        <v>101.8</v>
      </c>
      <c r="AG76" s="66">
        <f t="shared" si="12"/>
        <v>17.524557956777997</v>
      </c>
    </row>
    <row r="77" spans="1:33" x14ac:dyDescent="0.25">
      <c r="A77" t="s">
        <v>50</v>
      </c>
      <c r="B77" s="112" t="s">
        <v>191</v>
      </c>
      <c r="C77" s="115" t="s">
        <v>192</v>
      </c>
      <c r="D77" s="112">
        <v>0</v>
      </c>
      <c r="E77" s="112">
        <v>0</v>
      </c>
      <c r="F77" s="112">
        <v>0</v>
      </c>
      <c r="G77" s="112">
        <v>0</v>
      </c>
      <c r="H77" s="112">
        <v>0</v>
      </c>
      <c r="I77" s="112">
        <v>0</v>
      </c>
      <c r="J77" s="112">
        <v>0</v>
      </c>
      <c r="K77" s="112">
        <v>0</v>
      </c>
      <c r="L77" s="112">
        <v>0</v>
      </c>
      <c r="M77" s="112">
        <v>0</v>
      </c>
      <c r="N77" s="112">
        <v>0</v>
      </c>
      <c r="O77" s="112">
        <v>1</v>
      </c>
      <c r="P77" s="112">
        <v>0</v>
      </c>
      <c r="Q77" s="112">
        <v>7</v>
      </c>
      <c r="R77" s="112" t="s">
        <v>29</v>
      </c>
      <c r="S77" s="112">
        <v>2</v>
      </c>
      <c r="T77" s="112">
        <v>4</v>
      </c>
      <c r="U77" s="112">
        <v>0</v>
      </c>
      <c r="V77" s="112">
        <v>2</v>
      </c>
      <c r="W77" s="112">
        <v>2</v>
      </c>
      <c r="X77">
        <v>12</v>
      </c>
      <c r="Y77">
        <v>10</v>
      </c>
      <c r="Z77">
        <v>7</v>
      </c>
      <c r="AA77">
        <v>8</v>
      </c>
      <c r="AB77">
        <v>9</v>
      </c>
      <c r="AD77" s="66">
        <f t="shared" si="9"/>
        <v>2</v>
      </c>
      <c r="AE77" s="66">
        <f t="shared" si="10"/>
        <v>0</v>
      </c>
      <c r="AF77" s="66">
        <f t="shared" si="11"/>
        <v>9.1999999999999993</v>
      </c>
      <c r="AG77" s="66">
        <f t="shared" si="12"/>
        <v>0.76086956521739135</v>
      </c>
    </row>
    <row r="81" spans="31:31" x14ac:dyDescent="0.25">
      <c r="AE81" s="67" t="s">
        <v>29</v>
      </c>
    </row>
  </sheetData>
  <printOptions horizontalCentered="1" verticalCentered="1"/>
  <pageMargins left="0.11811023622047245" right="0.19685039370078741" top="0.15748031496062992" bottom="0.1968503937007874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ADT</vt:lpstr>
      <vt:lpstr>IMPORT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Notifiable Diseases Surveillance System (NNDSS) Fortnight Report - 09 January to 21 January 2022</dc:title>
  <dc:subject>National Notifiable Diseases Surveillance System (NNDSS) Fortnight Report - 09 January to 21 January 2022</dc:subject>
  <dc:creator>Australian Department of Health and Aged Care</dc:creator>
  <cp:keywords>National Notifiable Disease Surveillance System; Communicable Diseases Network Australia; NNDSS</cp:keywords>
  <cp:lastModifiedBy>STIRZAKER, Stefan</cp:lastModifiedBy>
  <cp:lastPrinted>2018-05-10T00:43:59Z</cp:lastPrinted>
  <dcterms:created xsi:type="dcterms:W3CDTF">2017-10-23T23:57:04Z</dcterms:created>
  <dcterms:modified xsi:type="dcterms:W3CDTF">2023-06-05T23:46:04Z</dcterms:modified>
</cp:coreProperties>
</file>